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. NEW E DRIVE\DEPARTMENT\FINANCE OFFICE\BUDGET RELATED\FY25-26 BUDGET\MidYear Budgets\2.10.26 BOS Presentation and Workbook\"/>
    </mc:Choice>
  </mc:AlternateContent>
  <xr:revisionPtr revIDLastSave="0" documentId="13_ncr:1_{59E29634-74D1-4F23-B8CF-E5B17D23AD27}" xr6:coauthVersionLast="47" xr6:coauthVersionMax="47" xr10:uidLastSave="{00000000-0000-0000-0000-000000000000}"/>
  <bookViews>
    <workbookView xWindow="-120" yWindow="-120" windowWidth="29040" windowHeight="15720" activeTab="1" xr2:uid="{2E049A41-98F7-412D-9D82-467DEFEA0699}"/>
  </bookViews>
  <sheets>
    <sheet name="Building Fees" sheetId="1" r:id="rId1"/>
    <sheet name="Bulding Revenue&amp;Permits" sheetId="2" r:id="rId2"/>
    <sheet name="Building Permit by Type" sheetId="19" r:id="rId3"/>
    <sheet name="Code Revenue" sheetId="13" r:id="rId4"/>
    <sheet name="Code Activities" sheetId="3" r:id="rId5"/>
    <sheet name="Code Liens" sheetId="11" r:id="rId6"/>
    <sheet name="Planning fees" sheetId="7" r:id="rId7"/>
    <sheet name="Planning permits&amp;hours" sheetId="4" r:id="rId8"/>
    <sheet name="Planning Revenue" sheetId="5" r:id="rId9"/>
    <sheet name="Planning Revenue2" sheetId="8" r:id="rId10"/>
    <sheet name="Planning unfunded" sheetId="15" r:id="rId11"/>
    <sheet name="Other counties" sheetId="16" r:id="rId12"/>
    <sheet name="Other" sheetId="17" r:id="rId13"/>
  </sheets>
  <externalReferences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3" l="1"/>
  <c r="C9" i="13"/>
  <c r="E8" i="13"/>
  <c r="D8" i="13"/>
  <c r="B8" i="13"/>
  <c r="E7" i="13"/>
  <c r="D7" i="13"/>
  <c r="B7" i="13"/>
  <c r="E6" i="13"/>
  <c r="D6" i="13"/>
  <c r="B6" i="13"/>
  <c r="E5" i="13"/>
  <c r="D5" i="13"/>
  <c r="B5" i="13"/>
  <c r="D4" i="13"/>
  <c r="D12" i="3"/>
  <c r="D11" i="16"/>
  <c r="E11" i="16"/>
  <c r="D10" i="16"/>
  <c r="E10" i="16" s="1"/>
  <c r="D9" i="16"/>
  <c r="E9" i="16" s="1"/>
  <c r="E8" i="16"/>
  <c r="D8" i="16"/>
  <c r="D7" i="16"/>
  <c r="E7" i="16" s="1"/>
  <c r="B6" i="16"/>
  <c r="D6" i="16" s="1"/>
  <c r="E6" i="16" s="1"/>
  <c r="D5" i="16"/>
  <c r="E5" i="16" s="1"/>
  <c r="E41" i="11"/>
  <c r="F41" i="11"/>
  <c r="L24" i="8" l="1"/>
  <c r="H24" i="8"/>
  <c r="G24" i="8"/>
  <c r="I24" i="8"/>
  <c r="J24" i="8"/>
  <c r="K24" i="8"/>
  <c r="F24" i="8"/>
  <c r="E24" i="8"/>
  <c r="D24" i="8"/>
  <c r="C24" i="8"/>
  <c r="C25" i="5" l="1"/>
  <c r="D25" i="5"/>
  <c r="E25" i="5"/>
  <c r="F25" i="5" l="1"/>
  <c r="D77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8" i="4"/>
  <c r="D79" i="4"/>
  <c r="D80" i="4"/>
  <c r="D81" i="4"/>
  <c r="D82" i="4"/>
  <c r="D83" i="4"/>
  <c r="D84" i="4"/>
  <c r="D85" i="4"/>
  <c r="D86" i="4"/>
  <c r="D87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8" i="4"/>
  <c r="D9" i="4"/>
  <c r="D10" i="4"/>
  <c r="D7" i="4"/>
  <c r="J26" i="4"/>
  <c r="I26" i="4"/>
  <c r="K26" i="4"/>
  <c r="F119" i="4"/>
  <c r="C118" i="4"/>
  <c r="C120" i="4" s="1"/>
  <c r="I60" i="4" s="1"/>
  <c r="B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89" i="4"/>
  <c r="C88" i="4"/>
  <c r="C90" i="4" s="1"/>
  <c r="J60" i="4" s="1"/>
  <c r="B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1" i="4"/>
  <c r="C50" i="4"/>
  <c r="C52" i="4" s="1"/>
  <c r="K60" i="4" s="1"/>
  <c r="B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M24" i="8" l="1"/>
  <c r="D118" i="4"/>
  <c r="I61" i="4" s="1"/>
  <c r="I62" i="4" s="1"/>
  <c r="D50" i="4"/>
  <c r="K61" i="4" s="1"/>
  <c r="K62" i="4" s="1"/>
  <c r="D88" i="4"/>
  <c r="J61" i="4" s="1"/>
  <c r="J62" i="4" s="1"/>
  <c r="F50" i="4"/>
  <c r="F52" i="4" s="1"/>
  <c r="F118" i="4"/>
  <c r="F120" i="4" s="1"/>
  <c r="F88" i="4"/>
  <c r="F90" i="4" s="1"/>
  <c r="D9" i="3"/>
  <c r="D10" i="3"/>
  <c r="D11" i="3"/>
  <c r="D13" i="3"/>
  <c r="D14" i="3"/>
  <c r="D8" i="3"/>
  <c r="D7" i="3"/>
  <c r="E8" i="3"/>
  <c r="E9" i="3"/>
  <c r="E10" i="3"/>
  <c r="E12" i="3"/>
  <c r="E13" i="3"/>
  <c r="E14" i="3"/>
  <c r="E6" i="3"/>
</calcChain>
</file>

<file path=xl/sharedStrings.xml><?xml version="1.0" encoding="utf-8"?>
<sst xmlns="http://schemas.openxmlformats.org/spreadsheetml/2006/main" count="713" uniqueCount="536">
  <si>
    <t>CDD 2/10/26  Fiscal presentation workbook</t>
  </si>
  <si>
    <t>Building revenue since 2026</t>
  </si>
  <si>
    <t>Pulled from Casey Moreno's spreadheets (from naviline exports)</t>
  </si>
  <si>
    <t>Actual Revenue</t>
  </si>
  <si>
    <t>Number of Permits issued since 2016</t>
  </si>
  <si>
    <t>Provied by Dana Heuners (email), pulled from Accela</t>
  </si>
  <si>
    <t>Permits Issued</t>
  </si>
  <si>
    <t>Year</t>
  </si>
  <si>
    <t>Code Action</t>
  </si>
  <si>
    <t>Complaints Received</t>
  </si>
  <si>
    <t>Courtesy Letters Sent</t>
  </si>
  <si>
    <t>Not available</t>
  </si>
  <si>
    <t>Notices of Violation (NOV)</t>
  </si>
  <si>
    <t>Administrative Citations Issued</t>
  </si>
  <si>
    <t>Orders to Abate Issued (NONOTA)</t>
  </si>
  <si>
    <t>Abatements Performed</t>
  </si>
  <si>
    <t>Liens Recorded</t>
  </si>
  <si>
    <t>Provided by Janet Garcia-Mora, pulled from Open Gov and Accela</t>
  </si>
  <si>
    <t>Citations Paid</t>
  </si>
  <si>
    <t>Citations Owed</t>
  </si>
  <si>
    <t xml:space="preserve"> </t>
  </si>
  <si>
    <t>Percentage Change from 2024</t>
  </si>
  <si>
    <t>Percentage of cases</t>
  </si>
  <si>
    <t>Permit Type</t>
  </si>
  <si>
    <t>Hours per permit</t>
  </si>
  <si>
    <t xml:space="preserve">Annual Quantity </t>
  </si>
  <si>
    <t>Hourly Rate</t>
  </si>
  <si>
    <t>Zoning Clearances (Attached to a building permit):</t>
  </si>
  <si>
    <t>Zoning Clearance (Stand Alone):</t>
  </si>
  <si>
    <t>Zoning Clearance (Cannabis):</t>
  </si>
  <si>
    <t>Zoning Permit:</t>
  </si>
  <si>
    <t>Voluntary Merger:</t>
  </si>
  <si>
    <t>Variance:</t>
  </si>
  <si>
    <t>Variance Lakebed:</t>
  </si>
  <si>
    <t>Subdivision Map Tentative:</t>
  </si>
  <si>
    <t>Subdivision Map Final:</t>
  </si>
  <si>
    <t>Shoreline Administrative Appeal:</t>
  </si>
  <si>
    <t>Rezone:</t>
  </si>
  <si>
    <t>Pre-Application Conference:</t>
  </si>
  <si>
    <t>Parcel Map Tentative:</t>
  </si>
  <si>
    <t>Parcel Map Final:</t>
  </si>
  <si>
    <t>Minor Use Permit (Non-Cannabis):</t>
  </si>
  <si>
    <t>Minor Use Permit (Cannabis):</t>
  </si>
  <si>
    <t>Major Use Permit (Non-Cannabis):</t>
  </si>
  <si>
    <t>Major Use Permit (Cannabis):</t>
  </si>
  <si>
    <t>Lot Line Adjustments:</t>
  </si>
  <si>
    <t>Lakebed Permit Zoning Clearance:</t>
  </si>
  <si>
    <t>Grading Questionnaire (no fee):</t>
  </si>
  <si>
    <t>Grading Permit (Simple):</t>
  </si>
  <si>
    <t>Grading Permit (Standard):</t>
  </si>
  <si>
    <t>Grading Permit (Complex):</t>
  </si>
  <si>
    <t>Geothermal Well Inspection:</t>
  </si>
  <si>
    <t>General Plan of Conformity:</t>
  </si>
  <si>
    <t>Development Agreement:</t>
  </si>
  <si>
    <t>Design Review:</t>
  </si>
  <si>
    <t>Conditional Certificate of Compliance:</t>
  </si>
  <si>
    <t>Certificate of Compliance:</t>
  </si>
  <si>
    <t>Categorical Exemption (Stand Alone):</t>
  </si>
  <si>
    <t>Transfer of Use Permit (Cannabis):</t>
  </si>
  <si>
    <t>Minor Modification of Use Permit (Cannabis):</t>
  </si>
  <si>
    <t>Cannabis Hoop House Ag Exempt Clearance:</t>
  </si>
  <si>
    <t>Ag Exempt Clearance (Non-Cannabis):</t>
  </si>
  <si>
    <t>Appeal to the Board (Cannabis):</t>
  </si>
  <si>
    <t xml:space="preserve">Appeal to the Board (Non-Cannabis): </t>
  </si>
  <si>
    <t xml:space="preserve">Administrative Appeal: </t>
  </si>
  <si>
    <t xml:space="preserve">Aggregate Extraction Inspection: </t>
  </si>
  <si>
    <t xml:space="preserve">Initial Study: </t>
  </si>
  <si>
    <t xml:space="preserve">Categorical Exemptions (Tied to another project): </t>
  </si>
  <si>
    <t>General Plan Amendment</t>
  </si>
  <si>
    <t xml:space="preserve">Initial Study (Cannabis): </t>
  </si>
  <si>
    <t>Sub-Total</t>
  </si>
  <si>
    <t>Cannabis Annual Inspection</t>
  </si>
  <si>
    <t>Total</t>
  </si>
  <si>
    <t xml:space="preserve">Total $ </t>
  </si>
  <si>
    <t>Zoning Clearance:</t>
  </si>
  <si>
    <t>Zoning  Permits:</t>
  </si>
  <si>
    <t>Voluntary  Mergers:</t>
  </si>
  <si>
    <t>Categorical  Exemptions:</t>
  </si>
  <si>
    <t>Design  Review:</t>
  </si>
  <si>
    <t>Minor  Permits:</t>
  </si>
  <si>
    <t>Major  Permits:</t>
  </si>
  <si>
    <t>Lot  Adjustments:</t>
  </si>
  <si>
    <t>Certificate  Compliance:</t>
  </si>
  <si>
    <t>Conditional  Compliance:</t>
  </si>
  <si>
    <t>Deviation</t>
  </si>
  <si>
    <t>Initial  Study:</t>
  </si>
  <si>
    <t>General  Amendment:</t>
  </si>
  <si>
    <t>Variance</t>
  </si>
  <si>
    <t>Appeal  Board:</t>
  </si>
  <si>
    <t>Aggregate  Inspection:</t>
  </si>
  <si>
    <t>Rezone</t>
  </si>
  <si>
    <t>Grading  Permit:</t>
  </si>
  <si>
    <t>Use  Extension:</t>
  </si>
  <si>
    <t>Pre  Conference:</t>
  </si>
  <si>
    <t>General  Confomity:</t>
  </si>
  <si>
    <t>Annual  Compliance:</t>
  </si>
  <si>
    <t>Parcel Map  Extension:</t>
  </si>
  <si>
    <t>Administration  Appeal:</t>
  </si>
  <si>
    <t>Parcel  Map:</t>
  </si>
  <si>
    <t>AM</t>
  </si>
  <si>
    <t>Development  Agreement:</t>
  </si>
  <si>
    <t>General  Development:</t>
  </si>
  <si>
    <t>Environmental  Report:</t>
  </si>
  <si>
    <t>Subdivision  Map:</t>
  </si>
  <si>
    <t>Subdivision  Extension:</t>
  </si>
  <si>
    <t>Minor Map  Modification:</t>
  </si>
  <si>
    <t>Cannabis Monitoring</t>
  </si>
  <si>
    <t>Zoning Clearances:</t>
  </si>
  <si>
    <t>Zoning Permits:</t>
  </si>
  <si>
    <t>Voluntary Mergers:</t>
  </si>
  <si>
    <t>Categorical Exemptions:</t>
  </si>
  <si>
    <t>Minor Use Permits:</t>
  </si>
  <si>
    <t>Major Use Permits:</t>
  </si>
  <si>
    <t>Initial Study:</t>
  </si>
  <si>
    <t>GPAP:</t>
  </si>
  <si>
    <t>Appeal to the Board:</t>
  </si>
  <si>
    <t>Aggregate Extraction Inspection:</t>
  </si>
  <si>
    <t>Grading Permit:</t>
  </si>
  <si>
    <t>Use Permit Extension:</t>
  </si>
  <si>
    <t>Geothermal Power Plant Mining Inspection:</t>
  </si>
  <si>
    <t>General Plan of Confomity:</t>
  </si>
  <si>
    <t>Minor Modification to Use Permit:</t>
  </si>
  <si>
    <t>Parcel Map Extension:</t>
  </si>
  <si>
    <t>Administration Appeal:</t>
  </si>
  <si>
    <t>Parcel Map:</t>
  </si>
  <si>
    <t>Cannabis Annual Inspections</t>
  </si>
  <si>
    <t>Annual Number</t>
  </si>
  <si>
    <t>Annual Hours</t>
  </si>
  <si>
    <t>Annual Hourly</t>
  </si>
  <si>
    <t>Provide by Trish Turner, pulled from Accela, Open Gov</t>
  </si>
  <si>
    <t>*note both projects that overlap years, and changes that have been made overtime to catergories</t>
  </si>
  <si>
    <t>Annual hours</t>
  </si>
  <si>
    <t>Number of Permits Applied for in 2025</t>
  </si>
  <si>
    <t>Number of Permits Applied for in 2024</t>
  </si>
  <si>
    <t>Number of Permits Applied for in 2023</t>
  </si>
  <si>
    <t>Planning</t>
  </si>
  <si>
    <t>Cannabis Pre-Application</t>
  </si>
  <si>
    <t>Cannabis Zoning Permit</t>
  </si>
  <si>
    <t>Cannabis Zoning Clearance</t>
  </si>
  <si>
    <t>Cannabis Major Use Permit</t>
  </si>
  <si>
    <t>Cannabis Minor Use Permit</t>
  </si>
  <si>
    <t>Cannabis Minor Mod to UP</t>
  </si>
  <si>
    <t>Cannabis Transfer of UP</t>
  </si>
  <si>
    <t>Cannabis Mitigation Monitoring</t>
  </si>
  <si>
    <t>Cannabis Admin Appeal to PC</t>
  </si>
  <si>
    <t>Cannabis PC Appeal to BOS</t>
  </si>
  <si>
    <t>Cannabis Staff Research</t>
  </si>
  <si>
    <t>Cannabis Complaince Monitoring/Site Visit</t>
  </si>
  <si>
    <t>Cannabis Initial Study</t>
  </si>
  <si>
    <t>Cannabis CatEx</t>
  </si>
  <si>
    <t>Cannabis EIR (Staff prepared)</t>
  </si>
  <si>
    <t>Cannabis EIR (Consultant prepared)</t>
  </si>
  <si>
    <t>Cannabis NWIC Arch Fee</t>
  </si>
  <si>
    <t>Planning Permit Revenue By Catergory</t>
  </si>
  <si>
    <t>Provided by Mary Claybon, pulled by Daniel Espinoza from naviline</t>
  </si>
  <si>
    <t>Total Permit Revenue</t>
  </si>
  <si>
    <t>Account</t>
  </si>
  <si>
    <t>Description</t>
  </si>
  <si>
    <t>Actual</t>
  </si>
  <si>
    <t>001-2702-421.21-10</t>
  </si>
  <si>
    <t>Development Permits / Development Permits</t>
  </si>
  <si>
    <t>001-2702-422.21-20</t>
  </si>
  <si>
    <t>Permits / Construction</t>
  </si>
  <si>
    <t/>
  </si>
  <si>
    <t>001-2702-422.21-40</t>
  </si>
  <si>
    <t>Permits / Zoning</t>
  </si>
  <si>
    <t>001-2702-422.21-65</t>
  </si>
  <si>
    <t>Permits / Sanit-Land Development</t>
  </si>
  <si>
    <t>001-2702-431.31-90</t>
  </si>
  <si>
    <t>Fines, Forfeit, Penalties / Forfeitures &amp; Penalties</t>
  </si>
  <si>
    <t>001-2702-461.66-10</t>
  </si>
  <si>
    <t>Charges for Services / Planning &amp; Engineering</t>
  </si>
  <si>
    <t>001-2702-461.66-11</t>
  </si>
  <si>
    <t>Charges for Services / Subdivision Insp Fees</t>
  </si>
  <si>
    <t>001-2702-461.66-12</t>
  </si>
  <si>
    <t>Charges for Services / Environment Planning Fees</t>
  </si>
  <si>
    <t>001-2702-461.66-13</t>
  </si>
  <si>
    <t>Charges for Services / Planned Development Fees</t>
  </si>
  <si>
    <t>001-2702-461.66-14</t>
  </si>
  <si>
    <t>Charges for Services / Mitigation Monitor/Inspec</t>
  </si>
  <si>
    <t>001-2702-461.66-19</t>
  </si>
  <si>
    <t>Charges for Services / Technology Recovery</t>
  </si>
  <si>
    <t>001-2702-461.66-21</t>
  </si>
  <si>
    <t>Charges for Services / General Plan Maint</t>
  </si>
  <si>
    <t>001-2702-461.66-50</t>
  </si>
  <si>
    <t>Charges for Services / Auditing &amp; Accounting</t>
  </si>
  <si>
    <t>001-2702-466.69-20</t>
  </si>
  <si>
    <t>Other Current Services / Other</t>
  </si>
  <si>
    <t>001-2702-491.79-70</t>
  </si>
  <si>
    <t>Sales / Other Sales-Miscellaneous</t>
  </si>
  <si>
    <t>001-2702-492.79-90</t>
  </si>
  <si>
    <t>Other / Miscellaneous</t>
  </si>
  <si>
    <t>001-2702-492.79-91</t>
  </si>
  <si>
    <t>Other / Cancelled Checks</t>
  </si>
  <si>
    <t>001-2702-502.81-22</t>
  </si>
  <si>
    <t>FY 25/26</t>
  </si>
  <si>
    <t>FY 24/25</t>
  </si>
  <si>
    <t>FY 23/24</t>
  </si>
  <si>
    <t>AccA155:A163ount</t>
  </si>
  <si>
    <t>001-2702-421-21.10</t>
  </si>
  <si>
    <t xml:space="preserve">001-2702-422-21.40 </t>
  </si>
  <si>
    <t xml:space="preserve"> 001-2702-461.66-10</t>
  </si>
  <si>
    <t xml:space="preserve">064-1072-421.21-10 </t>
  </si>
  <si>
    <t>Cannabis Permit Fees</t>
  </si>
  <si>
    <t xml:space="preserve">Development Permits </t>
  </si>
  <si>
    <t xml:space="preserve">064-1072-461.66-12 </t>
  </si>
  <si>
    <t>Cannabis Environmental</t>
  </si>
  <si>
    <t xml:space="preserve"> 064-1072-461.66-45</t>
  </si>
  <si>
    <t>Cannabis Program Fees</t>
  </si>
  <si>
    <t>Data Provided by Casey Moreno</t>
  </si>
  <si>
    <t>FY 22/23</t>
  </si>
  <si>
    <t>Cannabis Transfers In</t>
  </si>
  <si>
    <t>YTD</t>
  </si>
  <si>
    <t>Projected Actual</t>
  </si>
  <si>
    <t>Potential revenue generation (by calendar year)</t>
  </si>
  <si>
    <t>Design Review - Planning</t>
  </si>
  <si>
    <t>Development Agreement-Planning</t>
  </si>
  <si>
    <t>Development Review - Planning</t>
  </si>
  <si>
    <t>General Plan Map Amendment - Planning</t>
  </si>
  <si>
    <t>General Plan of Development - Planning</t>
  </si>
  <si>
    <t>General Plan Text Amendment - Planning</t>
  </si>
  <si>
    <t>Minor Modification to Use Permit - Planning</t>
  </si>
  <si>
    <t>Minor Use Permit (non-cannabis) - Planning</t>
  </si>
  <si>
    <t>Site Visit - Planning</t>
  </si>
  <si>
    <t>Specific Plan of Development</t>
  </si>
  <si>
    <t>*Guenoc General Account</t>
  </si>
  <si>
    <t>Ag Exempt Permit</t>
  </si>
  <si>
    <t>NWIC Arch Review</t>
  </si>
  <si>
    <t>Preapplication - Planning</t>
  </si>
  <si>
    <t>Rezone - Planning</t>
  </si>
  <si>
    <t>Variance - Planning</t>
  </si>
  <si>
    <t>Variance Lakebed - Planning</t>
  </si>
  <si>
    <t>Zoning Clearance Multi Family / Commercial - Planning</t>
  </si>
  <si>
    <t>Zoning Clearance Residential- Planning</t>
  </si>
  <si>
    <t>Zoning Permit - Planning</t>
  </si>
  <si>
    <t>Major Use Permit (non-cannabis) - Planning</t>
  </si>
  <si>
    <t>Planner Hourly Billing</t>
  </si>
  <si>
    <t>Certificate of Compliance - Planning</t>
  </si>
  <si>
    <t>Certificate of Compliance (Conditional) - Planning</t>
  </si>
  <si>
    <t>Deviation (with map) - Planning</t>
  </si>
  <si>
    <t>Deviation (without map) - Planning</t>
  </si>
  <si>
    <t>Final Subdivision Map - Planning</t>
  </si>
  <si>
    <t>Lot Line Adjustment - Planning</t>
  </si>
  <si>
    <t>Minor Modification to Approved Map - Public Works</t>
  </si>
  <si>
    <t>Parcel Map (Final) - Planning</t>
  </si>
  <si>
    <t>Parcel Map (Tentative, 4 or less parcels) - Planning</t>
  </si>
  <si>
    <t>Parcel Map (Waiver) - Planning</t>
  </si>
  <si>
    <t>Parcel Map Extension - Initial Fee - Planning</t>
  </si>
  <si>
    <t>Renewal of Expired Permits/ Maps</t>
  </si>
  <si>
    <t>Reversion to Acreage (Subdivision) - Planning</t>
  </si>
  <si>
    <t>Subdivision Map Extension- Planning</t>
  </si>
  <si>
    <t>Tentative Subdivision Map - Planning</t>
  </si>
  <si>
    <t>Voluntary Merger - Planning</t>
  </si>
  <si>
    <t>Administrative Gravel Extraction - Planning</t>
  </si>
  <si>
    <t>APZ or TPZ cancellation - Planning</t>
  </si>
  <si>
    <t>Categorical Exemption - Planning</t>
  </si>
  <si>
    <t>Cultural Resources/Archeological Report</t>
  </si>
  <si>
    <t>Current Planning Projects - Planning</t>
  </si>
  <si>
    <t>EIR (prepared by consultant) - Planning</t>
  </si>
  <si>
    <t>EIR (staff prepared) - Planning</t>
  </si>
  <si>
    <t>General Plan of Conformity</t>
  </si>
  <si>
    <t>Geothermal Exploration (Use Permit) - Planning</t>
  </si>
  <si>
    <t>Geothermal Field Development (Use Permit) - Planning</t>
  </si>
  <si>
    <t>Geothermal Temperature Gradient - Planning</t>
  </si>
  <si>
    <t>Geothermal Well Permit- Initial Fee - Planning</t>
  </si>
  <si>
    <t>Gold Mill - Initial Fee - Planning</t>
  </si>
  <si>
    <t>Grading Permit - Initial Fee - Planning</t>
  </si>
  <si>
    <t>Groundwater Extraction / Exportation Permit - Planning</t>
  </si>
  <si>
    <t>Initial Study - Planning</t>
  </si>
  <si>
    <t>Lakebed Permit Zoning Clearance</t>
  </si>
  <si>
    <t>Power Plant (Use Permit) - Planning</t>
  </si>
  <si>
    <t>Power Plant Monitoring - Planning</t>
  </si>
  <si>
    <t>Reclamation Plan - Planning</t>
  </si>
  <si>
    <t>Reversion to Acreage (Parcel Map) - Planning</t>
  </si>
  <si>
    <t>Use Permit (Mining) - Planning</t>
  </si>
  <si>
    <t>Administrative Appeal - Planning</t>
  </si>
  <si>
    <t>Administrative Appeal - Shoreline Ordinance - Planning</t>
  </si>
  <si>
    <t>Administrative Appeal Grading- Planning</t>
  </si>
  <si>
    <t>Appeal to the Board - Planning</t>
  </si>
  <si>
    <t>Aggregate Extraction Inspection - Planning</t>
  </si>
  <si>
    <t>Compliance Monitoring (non-cannabis)</t>
  </si>
  <si>
    <t>Geothermal Well Inspection</t>
  </si>
  <si>
    <t>Major Project Monitoring - Planning</t>
  </si>
  <si>
    <t>Trends in hours billed/potential revenue generation</t>
  </si>
  <si>
    <t>FY 21/22</t>
  </si>
  <si>
    <t>Cannabis Permits</t>
  </si>
  <si>
    <t>Cannbis Environmental</t>
  </si>
  <si>
    <t>064-1072-421.21-12</t>
  </si>
  <si>
    <t>25/26 YTD (as of 12/1)</t>
  </si>
  <si>
    <t>FY 20/21</t>
  </si>
  <si>
    <t>FY 19/20</t>
  </si>
  <si>
    <t>FY 18/19</t>
  </si>
  <si>
    <t>FY 17/18</t>
  </si>
  <si>
    <t>FY 16/17</t>
  </si>
  <si>
    <t>Data Provdie by Casey Moreno, added cannabis revenue from Mary Claybo/Daniel Espinoza, reduced by State Aid and Operating transfers.</t>
  </si>
  <si>
    <t>Projected YTD</t>
  </si>
  <si>
    <t>From MFS, provide by damien marks</t>
  </si>
  <si>
    <t>Planning HourlyRate for fee calculations</t>
  </si>
  <si>
    <t>Number of Permits</t>
  </si>
  <si>
    <t>24/25</t>
  </si>
  <si>
    <t>23/24</t>
  </si>
  <si>
    <t>22/23</t>
  </si>
  <si>
    <t>21/22</t>
  </si>
  <si>
    <t>20/21</t>
  </si>
  <si>
    <t>Building Contributions</t>
  </si>
  <si>
    <t>Building/Combo Permits</t>
  </si>
  <si>
    <t>Permit Fees</t>
  </si>
  <si>
    <t>of ICC Valuation Chart</t>
  </si>
  <si>
    <t>Permit Fees Over 1 Million</t>
  </si>
  <si>
    <t>Other Permits based on Construction Cost</t>
  </si>
  <si>
    <t>of Construction Cost</t>
  </si>
  <si>
    <t>Electrical Fees</t>
  </si>
  <si>
    <t>Overhead Service</t>
  </si>
  <si>
    <t>Underground Service</t>
  </si>
  <si>
    <t>EV Plugs</t>
  </si>
  <si>
    <t>Pole Replacement</t>
  </si>
  <si>
    <t>Solar</t>
  </si>
  <si>
    <t>Residential Ground Mount</t>
  </si>
  <si>
    <t>Commercial Roof Mount</t>
  </si>
  <si>
    <t>Commercial Ground Mount</t>
  </si>
  <si>
    <t>Re-Roof Solar Replacement</t>
  </si>
  <si>
    <t>Solar Replacement Commercial</t>
  </si>
  <si>
    <t>HVAC</t>
  </si>
  <si>
    <t>HVAC Duct Replacement</t>
  </si>
  <si>
    <t>Inspections</t>
  </si>
  <si>
    <t>Site Visit</t>
  </si>
  <si>
    <t>Re-Inspection</t>
  </si>
  <si>
    <t>Additional Inspections Per Hour</t>
  </si>
  <si>
    <t>After Hours Inspection 4 Hr min (22,23,24,25)</t>
  </si>
  <si>
    <t>complied by Pamela Miles (granicus and other sources)</t>
  </si>
  <si>
    <t>BOS Item Number</t>
  </si>
  <si>
    <t>Lien Hearing Date</t>
  </si>
  <si>
    <t>APN</t>
  </si>
  <si>
    <t>Property Owner</t>
  </si>
  <si>
    <t>Lien Amount</t>
  </si>
  <si>
    <t>Admininstrative Costs</t>
  </si>
  <si>
    <t>Additional Fee's</t>
  </si>
  <si>
    <t>Current Owner</t>
  </si>
  <si>
    <t>Date of Recorded Deed</t>
  </si>
  <si>
    <t>Tax Default Property Lien - LC Tax Collector 02/21/18</t>
  </si>
  <si>
    <t>Yvonne Cox</t>
  </si>
  <si>
    <t>Darryl Wienke</t>
  </si>
  <si>
    <t>20-97</t>
  </si>
  <si>
    <t>035-152-60</t>
  </si>
  <si>
    <t>David Deti (Deceased)</t>
  </si>
  <si>
    <t>$700.00 Leonard's Hauling</t>
  </si>
  <si>
    <t>David L Deti</t>
  </si>
  <si>
    <t>20-98</t>
  </si>
  <si>
    <t>031-142-170</t>
  </si>
  <si>
    <t>Robert Kowal</t>
  </si>
  <si>
    <t>Tax Default Property Lien - LC Tax Collector 02/12/21</t>
  </si>
  <si>
    <t>Robert R Kowal</t>
  </si>
  <si>
    <t>20-99</t>
  </si>
  <si>
    <t>031-172-320</t>
  </si>
  <si>
    <t>James Mooney (Deceased) &amp; Kathleen Mooney (Alive)</t>
  </si>
  <si>
    <t>James K Mooney, Kathleen A Mooney/Tax Default Property Lien LC Tax</t>
  </si>
  <si>
    <t>2/27/87 and 09/22/21</t>
  </si>
  <si>
    <t>20-907</t>
  </si>
  <si>
    <t>035-374-170</t>
  </si>
  <si>
    <t>United States fire Ins Co</t>
  </si>
  <si>
    <t>Deed of Trust 03/29/22</t>
  </si>
  <si>
    <t>20-908</t>
  </si>
  <si>
    <t>044-141-290</t>
  </si>
  <si>
    <t>Pattie Antalek, Bart Clanton, Marcia Clanton, Lani Ironberg, Nadine L Ironberg, Keven Peck, Mildred Peck</t>
  </si>
  <si>
    <t>Marcia Clanton, Bart Clanton</t>
  </si>
  <si>
    <t>20-959</t>
  </si>
  <si>
    <t>024-313-060</t>
  </si>
  <si>
    <t>Roy Ralston (Deceased)</t>
  </si>
  <si>
    <t>$650.00 Asbestos Test,  $398.07 LCAQMD/NESHAP, $9, 555 Delinquent Taxes from 2015</t>
  </si>
  <si>
    <t>20-1106</t>
  </si>
  <si>
    <t>035-374-17</t>
  </si>
  <si>
    <t>Leonard's Hauling Quote $4,400 Acutal Invoice $5,389.31</t>
  </si>
  <si>
    <t>21-864</t>
  </si>
  <si>
    <t>031-071-46</t>
  </si>
  <si>
    <t>Steve M Defilippis</t>
  </si>
  <si>
    <t>22-158</t>
  </si>
  <si>
    <t>Guido B Arecco (Deceased)</t>
  </si>
  <si>
    <t>Cook Construction $3,100.00 Kelseyville Tow and Salvage $150.00 Action Sanitary, Inc $150.00</t>
  </si>
  <si>
    <t>22-159</t>
  </si>
  <si>
    <t>David Johanson</t>
  </si>
  <si>
    <t>Cook Construction $3,700.00, Leonard's Hauling and Tractor Service $1,600.00</t>
  </si>
  <si>
    <t>22-228</t>
  </si>
  <si>
    <t>035-303-24</t>
  </si>
  <si>
    <t>John Diller Ryan Trust/Thomas G Cariveau, Trustee</t>
  </si>
  <si>
    <t>Leonard's Hauling $9,218.70, Jones Towing $1,250.00</t>
  </si>
  <si>
    <t>22-281</t>
  </si>
  <si>
    <t>Ashley Dostie (Proerty Owner's Daughter)</t>
  </si>
  <si>
    <t>22-328</t>
  </si>
  <si>
    <t>031-152-32</t>
  </si>
  <si>
    <t>Therman &amp; Irene Waller</t>
  </si>
  <si>
    <t>Leonard's Hauling $495.76</t>
  </si>
  <si>
    <t>22-363</t>
  </si>
  <si>
    <t>034-152-45</t>
  </si>
  <si>
    <t>Buck D &amp; Quinna Cooper</t>
  </si>
  <si>
    <t>22-431</t>
  </si>
  <si>
    <t>031-173-44</t>
  </si>
  <si>
    <t>Pete William Siliznoff</t>
  </si>
  <si>
    <t>2009 Tax Default $27,600.00</t>
  </si>
  <si>
    <t>22-478</t>
  </si>
  <si>
    <t>035-402-25</t>
  </si>
  <si>
    <t>Tori Brannon</t>
  </si>
  <si>
    <t>22-854</t>
  </si>
  <si>
    <t>035-262-33</t>
  </si>
  <si>
    <t>Aura A Thomas</t>
  </si>
  <si>
    <t>22-855</t>
  </si>
  <si>
    <t>035-843-29</t>
  </si>
  <si>
    <t>Care of Kyle Gates - Administrator</t>
  </si>
  <si>
    <t>22-1036</t>
  </si>
  <si>
    <t>022-001-05</t>
  </si>
  <si>
    <t>Thomas &amp; Olivia Carter/Jaime Ceridono</t>
  </si>
  <si>
    <t>23-1159</t>
  </si>
  <si>
    <t>043-343-07</t>
  </si>
  <si>
    <t>24-165</t>
  </si>
  <si>
    <t>034-212-10</t>
  </si>
  <si>
    <t>Rhonda Morrill</t>
  </si>
  <si>
    <t>$7,900 360 Junk Removal &amp; Hauling</t>
  </si>
  <si>
    <t>24-169</t>
  </si>
  <si>
    <t>Brett Hill, Jr.</t>
  </si>
  <si>
    <t>24-678</t>
  </si>
  <si>
    <t>062-331-04</t>
  </si>
  <si>
    <t>Misty Doig &amp; Timothy Holbrook</t>
  </si>
  <si>
    <t>$1,000.00 Storage costs for Recreational Vehicle</t>
  </si>
  <si>
    <t>24-735</t>
  </si>
  <si>
    <t>034-373-01</t>
  </si>
  <si>
    <t>Tax Default 06/30/21 $4,095.72</t>
  </si>
  <si>
    <t>24-736</t>
  </si>
  <si>
    <t>012-025-86</t>
  </si>
  <si>
    <t>Salome &amp; Patricia Lazo Hernandez</t>
  </si>
  <si>
    <t>$11,519.27 Cook Construction, $300.00 Jones Towing</t>
  </si>
  <si>
    <t>24-852</t>
  </si>
  <si>
    <t>035-391-58</t>
  </si>
  <si>
    <t>Robert &amp; Patricia (Deceased) Hacker</t>
  </si>
  <si>
    <t>24-853</t>
  </si>
  <si>
    <t>035-263-27</t>
  </si>
  <si>
    <t>Richard Waters (Deceased) &amp; Lisa Renee Waters Vanenziano</t>
  </si>
  <si>
    <t>24-854</t>
  </si>
  <si>
    <t>035-491-26</t>
  </si>
  <si>
    <t>Derek Horn</t>
  </si>
  <si>
    <t>$1,720.00 Adams Labs, $6,906.16 Cook Construction</t>
  </si>
  <si>
    <t>24-953</t>
  </si>
  <si>
    <t>034-352-03</t>
  </si>
  <si>
    <t>Kathleen Kapitan (Deceased)</t>
  </si>
  <si>
    <t xml:space="preserve">$1,741.83 Cook Construction Tax Default 06/30/19 $323.21 </t>
  </si>
  <si>
    <t>24-954</t>
  </si>
  <si>
    <t>088-031-03</t>
  </si>
  <si>
    <t>Raymond Couch  15% Ownership (Deceased) &amp; Milos Leubner 85% Ownership</t>
  </si>
  <si>
    <t xml:space="preserve"> $8,279.85 Leonard's Hauling Tax Default 06/22/21 $1,872.63</t>
  </si>
  <si>
    <t>24-955</t>
  </si>
  <si>
    <t>034-352-02</t>
  </si>
  <si>
    <t>Tax Default 06/30/19 $3,331.39, Cook Construction $6,178.75, Asbestos Testing $1,000.00</t>
  </si>
  <si>
    <t>25-206</t>
  </si>
  <si>
    <t>030-091-06</t>
  </si>
  <si>
    <t>DL Investors 1 LLC, c/o WPL Holdings LLC</t>
  </si>
  <si>
    <t>$4,500.00 Leonard's Hauling</t>
  </si>
  <si>
    <t>25-534</t>
  </si>
  <si>
    <t>Pamela G Hahn</t>
  </si>
  <si>
    <t>Power to Sell 10/31/24</t>
  </si>
  <si>
    <t>25-974</t>
  </si>
  <si>
    <t>052-042-11</t>
  </si>
  <si>
    <t>Jose Barbosa Garcia</t>
  </si>
  <si>
    <t>$200.00 Disposal Fees and Contractor Time</t>
  </si>
  <si>
    <t>25-1178</t>
  </si>
  <si>
    <t>043-433-09</t>
  </si>
  <si>
    <t>Annette M Encalada</t>
  </si>
  <si>
    <t>Tax Default 08/02/25 $1,187.68</t>
  </si>
  <si>
    <t>Actual revenue generation (by calndar year)</t>
  </si>
  <si>
    <t>Planning Commission – unfunded</t>
  </si>
  <si>
    <t>Lake County 2050</t>
  </si>
  <si>
    <t>Climate Adaptation Plan</t>
  </si>
  <si>
    <t>Appeal Hearings</t>
  </si>
  <si>
    <t>Article 27 revisions</t>
  </si>
  <si>
    <t>Article 73 Develop</t>
  </si>
  <si>
    <t>Permit Revocations</t>
  </si>
  <si>
    <t>Heritage Commission</t>
  </si>
  <si>
    <t>Zoning Code Update &amp; Maintenance</t>
  </si>
  <si>
    <t>Open Gov Management</t>
  </si>
  <si>
    <t>Monthly project tracking report</t>
  </si>
  <si>
    <t>Code Enforcement Support</t>
  </si>
  <si>
    <t>PRA Support</t>
  </si>
  <si>
    <t>Lake APC – TAC Committee</t>
  </si>
  <si>
    <t>Future Project Meetings</t>
  </si>
  <si>
    <t>CEQA/Planning Support to other departments</t>
  </si>
  <si>
    <t>2025 Unfunded Activities</t>
  </si>
  <si>
    <t>Housing Element APR &amp; Ordinances</t>
  </si>
  <si>
    <t>Tribal Consultation</t>
  </si>
  <si>
    <t>Butte</t>
  </si>
  <si>
    <t>Revenue</t>
  </si>
  <si>
    <t>Expenses</t>
  </si>
  <si>
    <t>Covered by Revenue</t>
  </si>
  <si>
    <t xml:space="preserve">Subsidized </t>
  </si>
  <si>
    <t>Solano</t>
  </si>
  <si>
    <t>Building, Planning, Code</t>
  </si>
  <si>
    <t>Resource Management</t>
  </si>
  <si>
    <t>Yolo</t>
  </si>
  <si>
    <t>Yuba</t>
  </si>
  <si>
    <t>Shasta</t>
  </si>
  <si>
    <t>Planning Counter Hours, Questions, and Complimentary 30 mins of Research</t>
  </si>
  <si>
    <t>Other:</t>
  </si>
  <si>
    <t>California’s housing starts jumped in the first quarter of 2025 amid the post-election bounce in homebuilder sentiment, then weakened after April’s tariff hike shock. Single-family construction is forecast to edge lower again in 2026, while multifamily housing is forecast to hold steady.</t>
  </si>
  <si>
    <t>CoAmerica - 2026 California Annual State Economic Outlook</t>
  </si>
  <si>
    <t>Overall, the forecast saw California’s economy growing more slowly than the nation’s this year (2025), “with several quarters of negative job growth.” A bounce back could start next year, and economic growth is expected to increase in 2027.</t>
  </si>
  <si>
    <t>Sacramento Bee, June 2025</t>
  </si>
  <si>
    <t>Nickelsburg predicted the state economy would begin a recovery in late 2026, with economic growth picking up more steam in 2027. Once the state is past the current weakness, which is expected to occur in late 2026, a tech, durable goods manufacturing and construction resurgence should lead to California’s superior growth once again, according to the UCLA forecast.</t>
  </si>
  <si>
    <t>UCLA Forecast, October 2025</t>
  </si>
  <si>
    <t>Tehama</t>
  </si>
  <si>
    <t>Lake</t>
  </si>
  <si>
    <t>* removed 81-22 from planning revenue</t>
  </si>
  <si>
    <t xml:space="preserve">                           Hours/annual</t>
  </si>
  <si>
    <t>Building Permit Types</t>
  </si>
  <si>
    <t>Data provided by Dana Heuners, pulled from Accela and Open Gov</t>
  </si>
  <si>
    <t>Alteration</t>
  </si>
  <si>
    <t>Commercial</t>
  </si>
  <si>
    <t>Demolition</t>
  </si>
  <si>
    <t>Electric</t>
  </si>
  <si>
    <t>Mechanical</t>
  </si>
  <si>
    <t>Plumbing</t>
  </si>
  <si>
    <t>Re-roof</t>
  </si>
  <si>
    <t>Residential</t>
  </si>
  <si>
    <t>Building Division Fees over the last decade from MFS</t>
  </si>
  <si>
    <t>Data Provide by Trish Turner, pulled from Accela, Open Gov, and Project Files</t>
  </si>
  <si>
    <t>Data provided by planners - all are estimates</t>
  </si>
  <si>
    <t>Data provided by Gloria Martinez, pulled from Couties published adopted budgets</t>
  </si>
  <si>
    <t>Code Permit and Service Revenue</t>
  </si>
  <si>
    <t>Program &amp; Grant Reimbursements</t>
  </si>
  <si>
    <t>Code Expenses</t>
  </si>
  <si>
    <t>25/26 YTD</t>
  </si>
  <si>
    <t>25/26 Projected, Midyear revised</t>
  </si>
  <si>
    <t>Data provided by Daniel Espinoza, pulled from Naviline reports</t>
  </si>
  <si>
    <t xml:space="preserve">Electrical Service </t>
  </si>
  <si>
    <t xml:space="preserve">Solar Residential </t>
  </si>
  <si>
    <t xml:space="preserve">HVAC </t>
  </si>
  <si>
    <t>15/16</t>
  </si>
  <si>
    <t>16/17</t>
  </si>
  <si>
    <t>17/18</t>
  </si>
  <si>
    <t>18/19</t>
  </si>
  <si>
    <t>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</si>
</sst>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FF0000"/>
      <name val="Aptos Narrow"/>
      <family val="2"/>
      <scheme val="minor"/>
    </font>
    <font>
      <sz val="11"/>
      <name val="Arial"/>
      <family val="2"/>
    </font>
    <font>
      <sz val="10"/>
      <name val="Aptos Narrow"/>
      <family val="2"/>
    </font>
    <font>
      <sz val="10"/>
      <color theme="1"/>
      <name val="Aptos Narrow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"/>
      <family val="2"/>
    </font>
    <font>
      <sz val="12"/>
      <color theme="1"/>
      <name val="Aptos Narrow"/>
      <family val="2"/>
      <scheme val="minor"/>
    </font>
    <font>
      <sz val="12"/>
      <color rgb="FF202020"/>
      <name val="Arial"/>
      <family val="2"/>
    </font>
    <font>
      <sz val="13"/>
      <color rgb="FF333333"/>
      <name val="Georgia"/>
      <family val="1"/>
    </font>
    <font>
      <sz val="12"/>
      <color rgb="FF000000"/>
      <name val="Aptos"/>
      <family val="2"/>
    </font>
    <font>
      <sz val="12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rgb="FFDDDDDD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0" fontId="4" fillId="2" borderId="1" xfId="0" applyFont="1" applyFill="1" applyBorder="1" applyAlignment="1">
      <alignment horizontal="left" vertical="center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5" fillId="2" borderId="3" xfId="0" applyFont="1" applyFill="1" applyBorder="1" applyAlignment="1">
      <alignment horizontal="left" vertical="center" wrapText="1" readingOrder="1"/>
    </xf>
    <xf numFmtId="44" fontId="5" fillId="2" borderId="3" xfId="2" applyFont="1" applyFill="1" applyBorder="1" applyAlignment="1">
      <alignment horizontal="left" vertical="center" wrapText="1" readingOrder="1"/>
    </xf>
    <xf numFmtId="6" fontId="5" fillId="2" borderId="3" xfId="0" applyNumberFormat="1" applyFont="1" applyFill="1" applyBorder="1" applyAlignment="1">
      <alignment horizontal="left" vertical="center" wrapText="1" readingOrder="1"/>
    </xf>
    <xf numFmtId="9" fontId="0" fillId="0" borderId="0" xfId="3" applyFont="1"/>
    <xf numFmtId="0" fontId="4" fillId="2" borderId="0" xfId="0" applyFont="1" applyFill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9" fontId="5" fillId="2" borderId="0" xfId="3" applyFont="1" applyFill="1" applyBorder="1" applyAlignment="1">
      <alignment horizontal="left" vertical="center" wrapText="1" readingOrder="1"/>
    </xf>
    <xf numFmtId="44" fontId="0" fillId="0" borderId="0" xfId="2" applyFont="1"/>
    <xf numFmtId="4" fontId="7" fillId="0" borderId="0" xfId="0" applyNumberFormat="1" applyFont="1"/>
    <xf numFmtId="0" fontId="0" fillId="0" borderId="0" xfId="0" applyAlignment="1">
      <alignment horizontal="right"/>
    </xf>
    <xf numFmtId="43" fontId="0" fillId="0" borderId="4" xfId="1" applyFont="1" applyBorder="1"/>
    <xf numFmtId="43" fontId="0" fillId="0" borderId="0" xfId="1" applyFont="1" applyBorder="1"/>
    <xf numFmtId="43" fontId="0" fillId="0" borderId="5" xfId="1" applyFont="1" applyBorder="1"/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4" fontId="8" fillId="0" borderId="0" xfId="0" applyNumberFormat="1" applyFont="1" applyAlignment="1">
      <alignment wrapText="1"/>
    </xf>
    <xf numFmtId="4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4" fontId="9" fillId="0" borderId="0" xfId="0" applyNumberFormat="1" applyFont="1"/>
    <xf numFmtId="0" fontId="10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10" fillId="2" borderId="5" xfId="0" applyFont="1" applyFill="1" applyBorder="1" applyAlignment="1">
      <alignment horizontal="left"/>
    </xf>
    <xf numFmtId="43" fontId="0" fillId="0" borderId="0" xfId="0" applyNumberFormat="1"/>
    <xf numFmtId="43" fontId="0" fillId="0" borderId="0" xfId="1" applyFont="1" applyFill="1" applyBorder="1"/>
    <xf numFmtId="0" fontId="6" fillId="0" borderId="0" xfId="0" applyFont="1"/>
    <xf numFmtId="0" fontId="0" fillId="0" borderId="0" xfId="0" applyAlignment="1">
      <alignment horizontal="right" wrapText="1"/>
    </xf>
    <xf numFmtId="0" fontId="12" fillId="0" borderId="0" xfId="0" applyFont="1" applyAlignment="1">
      <alignment vertical="center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9" fontId="0" fillId="0" borderId="0" xfId="3" applyFont="1" applyAlignment="1">
      <alignment horizontal="right"/>
    </xf>
    <xf numFmtId="44" fontId="0" fillId="0" borderId="0" xfId="2" applyFont="1" applyBorder="1" applyAlignment="1">
      <alignment horizontal="right"/>
    </xf>
    <xf numFmtId="44" fontId="0" fillId="0" borderId="0" xfId="2" applyFont="1" applyAlignment="1">
      <alignment horizontal="right"/>
    </xf>
    <xf numFmtId="8" fontId="0" fillId="2" borderId="0" xfId="0" applyNumberFormat="1" applyFill="1"/>
    <xf numFmtId="0" fontId="0" fillId="2" borderId="0" xfId="0" applyFill="1"/>
    <xf numFmtId="0" fontId="2" fillId="2" borderId="0" xfId="0" applyFont="1" applyFill="1"/>
    <xf numFmtId="9" fontId="0" fillId="2" borderId="0" xfId="0" applyNumberFormat="1" applyFill="1"/>
    <xf numFmtId="10" fontId="0" fillId="2" borderId="0" xfId="0" applyNumberFormat="1" applyFill="1"/>
    <xf numFmtId="6" fontId="0" fillId="2" borderId="0" xfId="0" applyNumberFormat="1" applyFill="1"/>
    <xf numFmtId="0" fontId="13" fillId="0" borderId="0" xfId="0" applyFont="1"/>
    <xf numFmtId="0" fontId="14" fillId="0" borderId="7" xfId="4" applyFont="1" applyBorder="1" applyAlignment="1">
      <alignment vertical="top"/>
    </xf>
    <xf numFmtId="0" fontId="15" fillId="0" borderId="0" xfId="0" applyFont="1"/>
    <xf numFmtId="0" fontId="14" fillId="2" borderId="0" xfId="0" applyFont="1" applyFill="1" applyAlignment="1">
      <alignment horizontal="left"/>
    </xf>
    <xf numFmtId="0" fontId="13" fillId="0" borderId="0" xfId="0" applyFont="1" applyAlignment="1">
      <alignment wrapText="1"/>
    </xf>
    <xf numFmtId="165" fontId="0" fillId="2" borderId="0" xfId="2" applyNumberFormat="1" applyFont="1" applyFill="1"/>
    <xf numFmtId="165" fontId="0" fillId="0" borderId="0" xfId="2" applyNumberFormat="1" applyFont="1"/>
    <xf numFmtId="0" fontId="17" fillId="0" borderId="0" xfId="0" applyFont="1"/>
    <xf numFmtId="9" fontId="0" fillId="0" borderId="0" xfId="0" applyNumberFormat="1"/>
    <xf numFmtId="165" fontId="0" fillId="0" borderId="0" xfId="0" applyNumberFormat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 readingOrder="1"/>
    </xf>
    <xf numFmtId="0" fontId="20" fillId="0" borderId="0" xfId="0" applyFont="1" applyAlignment="1">
      <alignment horizontal="right" vertical="center" wrapText="1" readingOrder="1"/>
    </xf>
    <xf numFmtId="0" fontId="20" fillId="3" borderId="0" xfId="0" applyFont="1" applyFill="1" applyAlignment="1">
      <alignment horizontal="right" vertical="center" wrapText="1" readingOrder="1"/>
    </xf>
    <xf numFmtId="0" fontId="21" fillId="3" borderId="0" xfId="0" applyFont="1" applyFill="1" applyAlignment="1">
      <alignment horizontal="right" wrapText="1" readingOrder="1"/>
    </xf>
    <xf numFmtId="0" fontId="16" fillId="0" borderId="0" xfId="0" applyFont="1" applyAlignment="1">
      <alignment vertical="center"/>
    </xf>
    <xf numFmtId="38" fontId="0" fillId="0" borderId="0" xfId="0" applyNumberFormat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334174323589587E-2"/>
          <c:y val="5.9261447562776966E-2"/>
          <c:w val="0.88980790217914263"/>
          <c:h val="0.80608861853863545"/>
        </c:manualLayout>
      </c:layout>
      <c:lineChart>
        <c:grouping val="standard"/>
        <c:varyColors val="0"/>
        <c:ser>
          <c:idx val="3"/>
          <c:order val="3"/>
          <c:tx>
            <c:strRef>
              <c:f>'Building Fees'!$A$8</c:f>
              <c:strCache>
                <c:ptCount val="1"/>
                <c:pt idx="0">
                  <c:v>Other Permits based on Construction Cost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'Building Fees'!$B$4:$K$4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  <c:extLst xmlns:c15="http://schemas.microsoft.com/office/drawing/2012/chart"/>
            </c:numRef>
          </c:cat>
          <c:val>
            <c:numRef>
              <c:f>'Building Fees'!$B$8:$K$8</c:f>
              <c:numCache>
                <c:formatCode>0%</c:formatCode>
                <c:ptCount val="10"/>
                <c:pt idx="0">
                  <c:v>0.02</c:v>
                </c:pt>
                <c:pt idx="1">
                  <c:v>0.02</c:v>
                </c:pt>
                <c:pt idx="2">
                  <c:v>0.03</c:v>
                </c:pt>
                <c:pt idx="3" formatCode="0.00%">
                  <c:v>0.03</c:v>
                </c:pt>
                <c:pt idx="4" formatCode="0.00%">
                  <c:v>0.03</c:v>
                </c:pt>
                <c:pt idx="5" formatCode="0.00%">
                  <c:v>0.03</c:v>
                </c:pt>
                <c:pt idx="6" formatCode="0.00%">
                  <c:v>0.03</c:v>
                </c:pt>
                <c:pt idx="7" formatCode="0.00%">
                  <c:v>0.03</c:v>
                </c:pt>
                <c:pt idx="8" formatCode="0.00%">
                  <c:v>0.03</c:v>
                </c:pt>
                <c:pt idx="9" formatCode="0.00%">
                  <c:v>0.03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C25B-4ECA-8F04-34C642593618}"/>
            </c:ext>
          </c:extLst>
        </c:ser>
        <c:ser>
          <c:idx val="5"/>
          <c:order val="5"/>
          <c:tx>
            <c:strRef>
              <c:f>'Building Fees'!$A$10</c:f>
              <c:strCache>
                <c:ptCount val="1"/>
                <c:pt idx="0">
                  <c:v>Electrical Service 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'Building Fees'!$B$4:$K$4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  <c:extLst xmlns:c15="http://schemas.microsoft.com/office/drawing/2012/chart"/>
            </c:numRef>
          </c:cat>
          <c:val>
            <c:numRef>
              <c:f>'Building Fees'!$B$10:$K$10</c:f>
              <c:numCache>
                <c:formatCode>"$"#,##0.00_);[Red]\("$"#,##0.00\)</c:formatCode>
                <c:ptCount val="10"/>
                <c:pt idx="0">
                  <c:v>102</c:v>
                </c:pt>
                <c:pt idx="1">
                  <c:v>102</c:v>
                </c:pt>
                <c:pt idx="2">
                  <c:v>400</c:v>
                </c:pt>
                <c:pt idx="3">
                  <c:v>142.5</c:v>
                </c:pt>
                <c:pt idx="4">
                  <c:v>142.5</c:v>
                </c:pt>
                <c:pt idx="5">
                  <c:v>142.5</c:v>
                </c:pt>
                <c:pt idx="6">
                  <c:v>142.5</c:v>
                </c:pt>
                <c:pt idx="7">
                  <c:v>160</c:v>
                </c:pt>
                <c:pt idx="8">
                  <c:v>160</c:v>
                </c:pt>
                <c:pt idx="9">
                  <c:v>164.3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C25B-4ECA-8F04-34C642593618}"/>
            </c:ext>
          </c:extLst>
        </c:ser>
        <c:ser>
          <c:idx val="11"/>
          <c:order val="11"/>
          <c:tx>
            <c:strRef>
              <c:f>'Building Fees'!$A$16</c:f>
              <c:strCache>
                <c:ptCount val="1"/>
                <c:pt idx="0">
                  <c:v>Solar Residential 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'Building Fees'!$B$4:$K$4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'Building Fees'!$B$16:$K$16</c:f>
              <c:numCache>
                <c:formatCode>"$"#,##0.00_);[Red]\("$"#,##0.00\)</c:formatCode>
                <c:ptCount val="10"/>
                <c:pt idx="0">
                  <c:v>141</c:v>
                </c:pt>
                <c:pt idx="1">
                  <c:v>190</c:v>
                </c:pt>
                <c:pt idx="2">
                  <c:v>300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313.5</c:v>
                </c:pt>
                <c:pt idx="7">
                  <c:v>400</c:v>
                </c:pt>
                <c:pt idx="8">
                  <c:v>400</c:v>
                </c:pt>
                <c:pt idx="9">
                  <c:v>410.76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5B-4ECA-8F04-34C642593618}"/>
            </c:ext>
          </c:extLst>
        </c:ser>
        <c:ser>
          <c:idx val="18"/>
          <c:order val="18"/>
          <c:tx>
            <c:strRef>
              <c:f>'Building Fees'!$A$23</c:f>
              <c:strCache>
                <c:ptCount val="1"/>
                <c:pt idx="0">
                  <c:v>HVAC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'Building Fees'!$B$4:$K$4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'Building Fees'!$B$23:$K$23</c:f>
              <c:numCache>
                <c:formatCode>"$"#,##0.00_);[Red]\("$"#,##0.00\)</c:formatCode>
                <c:ptCount val="10"/>
                <c:pt idx="0">
                  <c:v>91.65</c:v>
                </c:pt>
                <c:pt idx="1">
                  <c:v>91.65</c:v>
                </c:pt>
                <c:pt idx="2">
                  <c:v>91.65</c:v>
                </c:pt>
                <c:pt idx="3">
                  <c:v>95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160</c:v>
                </c:pt>
                <c:pt idx="8">
                  <c:v>160</c:v>
                </c:pt>
                <c:pt idx="9">
                  <c:v>164.3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5B-4ECA-8F04-34C642593618}"/>
            </c:ext>
          </c:extLst>
        </c:ser>
        <c:ser>
          <c:idx val="20"/>
          <c:order val="20"/>
          <c:tx>
            <c:strRef>
              <c:f>'Building Fees'!$A$25</c:f>
              <c:strCache>
                <c:ptCount val="1"/>
                <c:pt idx="0">
                  <c:v>Inspections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'Building Fees'!$B$4:$K$4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'Building Fees'!$B$25:$K$25</c:f>
              <c:numCache>
                <c:formatCode>General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5B-4ECA-8F04-34C642593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543967"/>
        <c:axId val="127354588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'Building Fees'!$A$5</c15:sqref>
                        </c15:formulaRef>
                      </c:ext>
                    </c:extLst>
                    <c:strCache>
                      <c:ptCount val="1"/>
                      <c:pt idx="0">
                        <c:v>Building/Combo Permits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'Building Fees'!$B$5:$K$5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25B-4ECA-8F04-34C64259361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Fees'!$A$7</c15:sqref>
                        </c15:formulaRef>
                      </c:ext>
                    </c:extLst>
                    <c:strCache>
                      <c:ptCount val="1"/>
                      <c:pt idx="0">
                        <c:v>Permit Fees Over 1 Million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Fees'!$B$7:$K$7</c15:sqref>
                        </c15:formulaRef>
                      </c:ext>
                    </c:extLst>
                    <c:numCache>
                      <c:formatCode>0%</c:formatCode>
                      <c:ptCount val="10"/>
                      <c:pt idx="0">
                        <c:v>0.02</c:v>
                      </c:pt>
                      <c:pt idx="1">
                        <c:v>0.02</c:v>
                      </c:pt>
                      <c:pt idx="2">
                        <c:v>0.02</c:v>
                      </c:pt>
                      <c:pt idx="3" formatCode="0.00%">
                        <c:v>1.4999999999999999E-2</c:v>
                      </c:pt>
                      <c:pt idx="4" formatCode="0.00%">
                        <c:v>1.4999999999999999E-2</c:v>
                      </c:pt>
                      <c:pt idx="5" formatCode="0.00%">
                        <c:v>1.4999999999999999E-2</c:v>
                      </c:pt>
                      <c:pt idx="6" formatCode="0.00%">
                        <c:v>1.4999999999999999E-2</c:v>
                      </c:pt>
                      <c:pt idx="7" formatCode="0.00%">
                        <c:v>1.4999999999999999E-2</c:v>
                      </c:pt>
                      <c:pt idx="8" formatCode="0.00%">
                        <c:v>1.4999999999999999E-2</c:v>
                      </c:pt>
                      <c:pt idx="9" formatCode="0.00%">
                        <c:v>1.4999999999999999E-2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25B-4ECA-8F04-34C64259361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Fees'!$A$9</c15:sqref>
                        </c15:formulaRef>
                      </c:ext>
                    </c:extLst>
                    <c:strCache>
                      <c:ptCount val="1"/>
                      <c:pt idx="0">
                        <c:v>Electrical Fees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Fees'!$B$9:$K$9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25B-4ECA-8F04-34C64259361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Fees'!$A$12</c15:sqref>
                        </c15:formulaRef>
                      </c:ext>
                    </c:extLst>
                    <c:strCache>
                      <c:ptCount val="1"/>
                      <c:pt idx="0">
                        <c:v>Underground Service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Fees'!$B$12:$K$12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166.6</c:v>
                      </c:pt>
                      <c:pt idx="1">
                        <c:v>166.6</c:v>
                      </c:pt>
                      <c:pt idx="2">
                        <c:v>166.6</c:v>
                      </c:pt>
                      <c:pt idx="3">
                        <c:v>166.6</c:v>
                      </c:pt>
                      <c:pt idx="4">
                        <c:v>166.6</c:v>
                      </c:pt>
                      <c:pt idx="5">
                        <c:v>166.6</c:v>
                      </c:pt>
                      <c:pt idx="6">
                        <c:v>190</c:v>
                      </c:pt>
                      <c:pt idx="7">
                        <c:v>190</c:v>
                      </c:pt>
                      <c:pt idx="8">
                        <c:v>194.5</c:v>
                      </c:pt>
                      <c:pt idx="9">
                        <c:v>199.73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25B-4ECA-8F04-34C642593618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Fees'!$A$13</c15:sqref>
                        </c15:formulaRef>
                      </c:ext>
                    </c:extLst>
                    <c:strCache>
                      <c:ptCount val="1"/>
                      <c:pt idx="0">
                        <c:v>EV Plugs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60000"/>
                      </a:schemeClr>
                    </a:solidFill>
                    <a:ln w="9525">
                      <a:solidFill>
                        <a:schemeClr val="accent3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Fees'!$B$13:$K$13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128</c:v>
                      </c:pt>
                      <c:pt idx="1">
                        <c:v>128</c:v>
                      </c:pt>
                      <c:pt idx="2">
                        <c:v>128</c:v>
                      </c:pt>
                      <c:pt idx="3">
                        <c:v>128</c:v>
                      </c:pt>
                      <c:pt idx="4">
                        <c:v>95</c:v>
                      </c:pt>
                      <c:pt idx="5">
                        <c:v>99</c:v>
                      </c:pt>
                      <c:pt idx="6">
                        <c:v>99</c:v>
                      </c:pt>
                      <c:pt idx="7">
                        <c:v>160</c:v>
                      </c:pt>
                      <c:pt idx="8">
                        <c:v>160</c:v>
                      </c:pt>
                      <c:pt idx="9">
                        <c:v>164.3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25B-4ECA-8F04-34C642593618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Fees'!$A$14</c15:sqref>
                        </c15:formulaRef>
                      </c:ext>
                    </c:extLst>
                    <c:strCache>
                      <c:ptCount val="1"/>
                      <c:pt idx="0">
                        <c:v>Pole Replacement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7" formatCode="&quot;$&quot;#,##0_);[Red]\(&quot;$&quot;#,##0\)">
                        <c:v>160</c:v>
                      </c:pt>
                      <c:pt idx="8" formatCode="&quot;$&quot;#,##0.00_);[Red]\(&quot;$&quot;#,##0.00\)">
                        <c:v>160</c:v>
                      </c:pt>
                      <c:pt idx="9" formatCode="&quot;$&quot;#,##0.00_);[Red]\(&quot;$&quot;#,##0.00\)">
                        <c:v>164.3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25B-4ECA-8F04-34C64259361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Fees'!$A$15</c15:sqref>
                        </c15:formulaRef>
                      </c:ext>
                    </c:extLst>
                    <c:strCache>
                      <c:ptCount val="1"/>
                      <c:pt idx="0">
                        <c:v>Solar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Fees'!$B$15:$K$15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25B-4ECA-8F04-34C64259361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'Building Fees'!$A$11</c15:sqref>
                        </c15:formulaRef>
                      </c:ext>
                    </c:extLst>
                    <c:strCache>
                      <c:ptCount val="1"/>
                      <c:pt idx="0">
                        <c:v>Overhead Service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'Building Fees'!$B$11:$K$11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102.6</c:v>
                      </c:pt>
                      <c:pt idx="1">
                        <c:v>135</c:v>
                      </c:pt>
                      <c:pt idx="2">
                        <c:v>135</c:v>
                      </c:pt>
                      <c:pt idx="3">
                        <c:v>135</c:v>
                      </c:pt>
                      <c:pt idx="4">
                        <c:v>135</c:v>
                      </c:pt>
                      <c:pt idx="5">
                        <c:v>135</c:v>
                      </c:pt>
                      <c:pt idx="6">
                        <c:v>142.5</c:v>
                      </c:pt>
                      <c:pt idx="7">
                        <c:v>160</c:v>
                      </c:pt>
                      <c:pt idx="8">
                        <c:v>160</c:v>
                      </c:pt>
                      <c:pt idx="9">
                        <c:v>164.3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C25B-4ECA-8F04-34C642593618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Fees'!$A$17</c15:sqref>
                        </c15:formulaRef>
                      </c:ext>
                    </c:extLst>
                    <c:strCache>
                      <c:ptCount val="1"/>
                      <c:pt idx="0">
                        <c:v>Residential Ground Mount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Fees'!$B$17:$K$17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205</c:v>
                      </c:pt>
                      <c:pt idx="1">
                        <c:v>190</c:v>
                      </c:pt>
                      <c:pt idx="2">
                        <c:v>300</c:v>
                      </c:pt>
                      <c:pt idx="3">
                        <c:v>190</c:v>
                      </c:pt>
                      <c:pt idx="4">
                        <c:v>190</c:v>
                      </c:pt>
                      <c:pt idx="5">
                        <c:v>190</c:v>
                      </c:pt>
                      <c:pt idx="6">
                        <c:v>313.5</c:v>
                      </c:pt>
                      <c:pt idx="7">
                        <c:v>400</c:v>
                      </c:pt>
                      <c:pt idx="8">
                        <c:v>400</c:v>
                      </c:pt>
                      <c:pt idx="9">
                        <c:v>400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25B-4ECA-8F04-34C64259361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'Building Fees'!$A$18</c15:sqref>
                        </c15:formulaRef>
                      </c:ext>
                    </c:extLst>
                    <c:strCache>
                      <c:ptCount val="1"/>
                      <c:pt idx="0">
                        <c:v>Commercial Roof Mount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'Building Fees'!$B$18:$K$18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350</c:v>
                      </c:pt>
                      <c:pt idx="1">
                        <c:v>300</c:v>
                      </c:pt>
                      <c:pt idx="2">
                        <c:v>750</c:v>
                      </c:pt>
                      <c:pt idx="3">
                        <c:v>380</c:v>
                      </c:pt>
                      <c:pt idx="4">
                        <c:v>380</c:v>
                      </c:pt>
                      <c:pt idx="5">
                        <c:v>380</c:v>
                      </c:pt>
                      <c:pt idx="6">
                        <c:v>470.25</c:v>
                      </c:pt>
                      <c:pt idx="7">
                        <c:v>600</c:v>
                      </c:pt>
                      <c:pt idx="8">
                        <c:v>600</c:v>
                      </c:pt>
                      <c:pt idx="9">
                        <c:v>600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D-C25B-4ECA-8F04-34C642593618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Fees'!$A$19</c15:sqref>
                        </c15:formulaRef>
                      </c:ext>
                    </c:extLst>
                    <c:strCache>
                      <c:ptCount val="1"/>
                      <c:pt idx="0">
                        <c:v>Commercial Ground Mount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Fees'!$B$19:$K$19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410</c:v>
                      </c:pt>
                      <c:pt idx="1">
                        <c:v>300</c:v>
                      </c:pt>
                      <c:pt idx="2">
                        <c:v>750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C25B-4ECA-8F04-34C642593618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Fees'!$A$20</c15:sqref>
                        </c15:formulaRef>
                      </c:ext>
                    </c:extLst>
                    <c:strCache>
                      <c:ptCount val="1"/>
                      <c:pt idx="0">
                        <c:v>Re-Roof Solar Replacement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Fees'!$B$20:$K$20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8" formatCode="&quot;$&quot;#,##0.00_);[Red]\(&quot;$&quot;#,##0.00\)">
                        <c:v>395.87</c:v>
                      </c:pt>
                      <c:pt idx="9" formatCode="&quot;$&quot;#,##0.00_);[Red]\(&quot;$&quot;#,##0.00\)">
                        <c:v>406.52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C25B-4ECA-8F04-34C642593618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Fees'!$A$21</c15:sqref>
                        </c15:formulaRef>
                      </c:ext>
                    </c:extLst>
                    <c:strCache>
                      <c:ptCount val="1"/>
                      <c:pt idx="0">
                        <c:v>Solar Replacement Commercial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Fees'!$B$21:$K$21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8" formatCode="&quot;$&quot;#,##0.00_);[Red]\(&quot;$&quot;#,##0.00\)">
                        <c:v>145.87</c:v>
                      </c:pt>
                      <c:pt idx="9" formatCode="&quot;$&quot;#,##0.00_);[Red]\(&quot;$&quot;#,##0.00\)">
                        <c:v>149.79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C25B-4ECA-8F04-34C642593618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Fees'!$A$22</c15:sqref>
                        </c15:formulaRef>
                      </c:ext>
                    </c:extLst>
                    <c:strCache>
                      <c:ptCount val="1"/>
                      <c:pt idx="0">
                        <c:v>HVAC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Fees'!$B$22:$K$22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C25B-4ECA-8F04-34C642593618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Fees'!$A$24</c15:sqref>
                        </c15:formulaRef>
                      </c:ext>
                    </c:extLst>
                    <c:strCache>
                      <c:ptCount val="1"/>
                      <c:pt idx="0">
                        <c:v>HVAC Duct Replacement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Fees'!$B$24:$K$24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155</c:v>
                      </c:pt>
                      <c:pt idx="1">
                        <c:v>155</c:v>
                      </c:pt>
                      <c:pt idx="2">
                        <c:v>155</c:v>
                      </c:pt>
                      <c:pt idx="3">
                        <c:v>142.5</c:v>
                      </c:pt>
                      <c:pt idx="4">
                        <c:v>142.5</c:v>
                      </c:pt>
                      <c:pt idx="5">
                        <c:v>142.5</c:v>
                      </c:pt>
                      <c:pt idx="6">
                        <c:v>142.5</c:v>
                      </c:pt>
                      <c:pt idx="7">
                        <c:v>160</c:v>
                      </c:pt>
                      <c:pt idx="8">
                        <c:v>160</c:v>
                      </c:pt>
                      <c:pt idx="9">
                        <c:v>164.3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C25B-4ECA-8F04-34C642593618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Fees'!$A$26</c15:sqref>
                        </c15:formulaRef>
                      </c:ext>
                    </c:extLst>
                    <c:strCache>
                      <c:ptCount val="1"/>
                      <c:pt idx="0">
                        <c:v>Site Visit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Fees'!$B$26:$K$26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128</c:v>
                      </c:pt>
                      <c:pt idx="1">
                        <c:v>190</c:v>
                      </c:pt>
                      <c:pt idx="2">
                        <c:v>190</c:v>
                      </c:pt>
                      <c:pt idx="3">
                        <c:v>190</c:v>
                      </c:pt>
                      <c:pt idx="4">
                        <c:v>190</c:v>
                      </c:pt>
                      <c:pt idx="5">
                        <c:v>190</c:v>
                      </c:pt>
                      <c:pt idx="6">
                        <c:v>190</c:v>
                      </c:pt>
                      <c:pt idx="7">
                        <c:v>190</c:v>
                      </c:pt>
                      <c:pt idx="8">
                        <c:v>194.5</c:v>
                      </c:pt>
                      <c:pt idx="9">
                        <c:v>199.73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C25B-4ECA-8F04-34C642593618}"/>
                  </c:ext>
                </c:extLst>
              </c15:ser>
            </c15:filteredLineSeries>
            <c15:filteredLine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Fees'!$A$27</c15:sqref>
                        </c15:formulaRef>
                      </c:ext>
                    </c:extLst>
                    <c:strCache>
                      <c:ptCount val="1"/>
                      <c:pt idx="0">
                        <c:v>Re-Inspection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80000"/>
                      </a:schemeClr>
                    </a:solidFill>
                    <a:ln w="9525">
                      <a:solidFill>
                        <a:schemeClr val="accent5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Fees'!$B$27:$K$27</c15:sqref>
                        </c15:formulaRef>
                      </c:ext>
                    </c:extLst>
                    <c:numCache>
                      <c:formatCode>"$"#,##0.00_);[Red]\("$"#,##0.00\)</c:formatCode>
                      <c:ptCount val="10"/>
                      <c:pt idx="0">
                        <c:v>64</c:v>
                      </c:pt>
                      <c:pt idx="1">
                        <c:v>140</c:v>
                      </c:pt>
                      <c:pt idx="2">
                        <c:v>140</c:v>
                      </c:pt>
                      <c:pt idx="3">
                        <c:v>95</c:v>
                      </c:pt>
                      <c:pt idx="4">
                        <c:v>95</c:v>
                      </c:pt>
                      <c:pt idx="5">
                        <c:v>95</c:v>
                      </c:pt>
                      <c:pt idx="6">
                        <c:v>95</c:v>
                      </c:pt>
                      <c:pt idx="7">
                        <c:v>160</c:v>
                      </c:pt>
                      <c:pt idx="8">
                        <c:v>160</c:v>
                      </c:pt>
                      <c:pt idx="9">
                        <c:v>164.3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C25B-4ECA-8F04-34C642593618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Fees'!$A$28</c15:sqref>
                        </c15:formulaRef>
                      </c:ext>
                    </c:extLst>
                    <c:strCache>
                      <c:ptCount val="1"/>
                      <c:pt idx="0">
                        <c:v>Additional Inspections Per Hour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Fees'!$B$28:$K$28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8" formatCode="&quot;$&quot;#,##0.00_);[Red]\(&quot;$&quot;#,##0.00\)">
                        <c:v>97.25</c:v>
                      </c:pt>
                      <c:pt idx="9" formatCode="&quot;$&quot;#,##0.00_);[Red]\(&quot;$&quot;#,##0.00\)">
                        <c:v>99.87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C25B-4ECA-8F04-34C642593618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Fees'!$A$29</c15:sqref>
                        </c15:formulaRef>
                      </c:ext>
                    </c:extLst>
                    <c:strCache>
                      <c:ptCount val="1"/>
                      <c:pt idx="0">
                        <c:v>After Hours Inspection 4 Hr min (22,23,24,25)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Fees'!$B$4:$K$4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'Building Fees'!$B$29:$K$29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3" formatCode="&quot;$&quot;#,##0.00_);[Red]\(&quot;$&quot;#,##0.00\)">
                        <c:v>150</c:v>
                      </c:pt>
                      <c:pt idx="4" formatCode="&quot;$&quot;#,##0.00_);[Red]\(&quot;$&quot;#,##0.00\)">
                        <c:v>150</c:v>
                      </c:pt>
                      <c:pt idx="5" formatCode="&quot;$&quot;#,##0.00_);[Red]\(&quot;$&quot;#,##0.00\)">
                        <c:v>150</c:v>
                      </c:pt>
                      <c:pt idx="6" formatCode="&quot;$&quot;#,##0.00_);[Red]\(&quot;$&quot;#,##0.00\)">
                        <c:v>600</c:v>
                      </c:pt>
                      <c:pt idx="7" formatCode="&quot;$&quot;#,##0.00_);[Red]\(&quot;$&quot;#,##0.00\)">
                        <c:v>600</c:v>
                      </c:pt>
                      <c:pt idx="8" formatCode="&quot;$&quot;#,##0.00_);[Red]\(&quot;$&quot;#,##0.00\)">
                        <c:v>616</c:v>
                      </c:pt>
                      <c:pt idx="9" formatCode="&quot;$&quot;#,##0.00_);[Red]\(&quot;$&quot;#,##0.00\)">
                        <c:v>632.55999999999995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C25B-4ECA-8F04-34C6425936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1"/>
          <c:order val="1"/>
          <c:tx>
            <c:strRef>
              <c:f>'Building Fees'!$A$6</c:f>
              <c:strCache>
                <c:ptCount val="1"/>
                <c:pt idx="0">
                  <c:v>Permit Fees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'Building Fees'!$B$4:$K$4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'Building Fees'!$B$6:$K$6</c:f>
              <c:numCache>
                <c:formatCode>0%</c:formatCode>
                <c:ptCount val="10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 formatCode="0.00%">
                  <c:v>2.5999999999999999E-2</c:v>
                </c:pt>
                <c:pt idx="7" formatCode="0.00%">
                  <c:v>2.5999999999999999E-2</c:v>
                </c:pt>
                <c:pt idx="8" formatCode="0.00%">
                  <c:v>2.5999999999999999E-2</c:v>
                </c:pt>
                <c:pt idx="9" formatCode="0.00%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B-4ECA-8F04-34C642593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3510879"/>
        <c:axId val="1673496959"/>
      </c:lineChart>
      <c:catAx>
        <c:axId val="1273543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3545887"/>
        <c:crosses val="autoZero"/>
        <c:auto val="1"/>
        <c:lblAlgn val="ctr"/>
        <c:lblOffset val="100"/>
        <c:noMultiLvlLbl val="0"/>
      </c:catAx>
      <c:valAx>
        <c:axId val="1273545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3543967"/>
        <c:crosses val="autoZero"/>
        <c:crossBetween val="between"/>
      </c:valAx>
      <c:valAx>
        <c:axId val="1673496959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510879"/>
        <c:crosses val="max"/>
        <c:crossBetween val="between"/>
      </c:valAx>
      <c:catAx>
        <c:axId val="16735108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34969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'Planning Revenue2'!$B$22</c:f>
              <c:strCache>
                <c:ptCount val="1"/>
                <c:pt idx="0">
                  <c:v>Cannabis Permits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'Planning Revenue2'!$C$4:$L$21</c:f>
              <c:multiLvlStrCache>
                <c:ptCount val="10"/>
                <c:lvl>
                  <c:pt idx="0">
                    <c:v> 21.06 </c:v>
                  </c:pt>
                  <c:pt idx="1">
                    <c:v> 24.18 </c:v>
                  </c:pt>
                  <c:pt idx="2">
                    <c:v> 25.00 </c:v>
                  </c:pt>
                  <c:pt idx="3">
                    <c:v> 37.09 </c:v>
                  </c:pt>
                  <c:pt idx="4">
                    <c:v> 2,809.44 </c:v>
                  </c:pt>
                  <c:pt idx="5">
                    <c:v> 25.00 </c:v>
                  </c:pt>
                  <c:pt idx="6">
                    <c:v>  </c:v>
                  </c:pt>
                  <c:pt idx="7">
                    <c:v> 437.97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407.48 </c:v>
                  </c:pt>
                  <c:pt idx="1">
                    <c:v> 721.78 </c:v>
                  </c:pt>
                  <c:pt idx="2">
                    <c:v> 7,460.40 </c:v>
                  </c:pt>
                  <c:pt idx="3">
                    <c:v> 4,810.82 </c:v>
                  </c:pt>
                  <c:pt idx="4">
                    <c:v> 2,220.21 </c:v>
                  </c:pt>
                  <c:pt idx="5">
                    <c:v> 7,068.75 </c:v>
                  </c:pt>
                  <c:pt idx="6">
                    <c:v> 95.00 </c:v>
                  </c:pt>
                  <c:pt idx="7">
                    <c:v> 5,000.00 </c:v>
                  </c:pt>
                  <c:pt idx="8">
                    <c:v> 4,107.00 </c:v>
                  </c:pt>
                  <c:pt idx="9">
                    <c:v> (20.00)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414.90 </c:v>
                  </c:pt>
                  <c:pt idx="1">
                    <c:v> 178.47 </c:v>
                  </c:pt>
                  <c:pt idx="2">
                    <c:v> 595.00 </c:v>
                  </c:pt>
                  <c:pt idx="3">
                    <c:v> 58.80 </c:v>
                  </c:pt>
                  <c:pt idx="4">
                    <c:v> 1,192.50 </c:v>
                  </c:pt>
                  <c:pt idx="5">
                    <c:v> 235.11 </c:v>
                  </c:pt>
                  <c:pt idx="6">
                    <c:v> 34.10 </c:v>
                  </c:pt>
                  <c:pt idx="7">
                    <c:v> 648.70 </c:v>
                  </c:pt>
                  <c:pt idx="8">
                    <c:v> 122.70 </c:v>
                  </c:pt>
                  <c:pt idx="9">
                    <c:v> 1,415.70 </c:v>
                  </c:pt>
                </c:lvl>
                <c:lvl>
                  <c:pt idx="7">
                    <c:v> 30.00 </c:v>
                  </c:pt>
                  <c:pt idx="8">
                    <c:v> 30.00 </c:v>
                  </c:pt>
                  <c:pt idx="9">
                    <c:v>  </c:v>
                  </c:pt>
                </c:lvl>
                <c:lvl>
                  <c:pt idx="1">
                    <c:v> 5,300.00 </c:v>
                  </c:pt>
                  <c:pt idx="2">
                    <c:v> 40,138.82 </c:v>
                  </c:pt>
                  <c:pt idx="3">
                    <c:v> 46,700.00 </c:v>
                  </c:pt>
                  <c:pt idx="4">
                    <c:v> 43,150.00 </c:v>
                  </c:pt>
                  <c:pt idx="5">
                    <c:v> 35,828.49 </c:v>
                  </c:pt>
                  <c:pt idx="6">
                    <c:v> 29,694.80 </c:v>
                  </c:pt>
                  <c:pt idx="7">
                    <c:v> 33,367.00 </c:v>
                  </c:pt>
                  <c:pt idx="8">
                    <c:v> 34,840.00 </c:v>
                  </c:pt>
                  <c:pt idx="9">
                    <c:v> 17,775.00 </c:v>
                  </c:pt>
                </c:lvl>
                <c:lvl>
                  <c:pt idx="0">
                    <c:v> 776.98 </c:v>
                  </c:pt>
                  <c:pt idx="1">
                    <c:v> 14,212.79 </c:v>
                  </c:pt>
                  <c:pt idx="2">
                    <c:v> 7,332.48 </c:v>
                  </c:pt>
                  <c:pt idx="3">
                    <c:v> 11,252.52 </c:v>
                  </c:pt>
                  <c:pt idx="4">
                    <c:v> 8,904.59 </c:v>
                  </c:pt>
                  <c:pt idx="5">
                    <c:v> 8,272.64 </c:v>
                  </c:pt>
                  <c:pt idx="6">
                    <c:v> 5,827.89 </c:v>
                  </c:pt>
                  <c:pt idx="7">
                    <c:v> 7,325.83 </c:v>
                  </c:pt>
                  <c:pt idx="8">
                    <c:v> 5,296.63 </c:v>
                  </c:pt>
                  <c:pt idx="9">
                    <c:v> 3,291.05 </c:v>
                  </c:pt>
                </c:lvl>
                <c:lvl>
                  <c:pt idx="0">
                    <c:v> 68,665.00 </c:v>
                  </c:pt>
                  <c:pt idx="1">
                    <c:v> 60,445.50 </c:v>
                  </c:pt>
                  <c:pt idx="2">
                    <c:v> 58,615.00 </c:v>
                  </c:pt>
                  <c:pt idx="3">
                    <c:v> 47,785.00 </c:v>
                  </c:pt>
                  <c:pt idx="4">
                    <c:v> 60,610.00 </c:v>
                  </c:pt>
                  <c:pt idx="5">
                    <c:v> 58,805.00 </c:v>
                  </c:pt>
                  <c:pt idx="6">
                    <c:v> 92,106.00 </c:v>
                  </c:pt>
                  <c:pt idx="7">
                    <c:v> 36,112.00 </c:v>
                  </c:pt>
                  <c:pt idx="8">
                    <c:v> 18,989.00 </c:v>
                  </c:pt>
                  <c:pt idx="9">
                    <c:v> 33,838.50 </c:v>
                  </c:pt>
                </c:lvl>
                <c:lvl>
                  <c:pt idx="0">
                    <c:v> 5,755.70 </c:v>
                  </c:pt>
                  <c:pt idx="1">
                    <c:v> 26,537.20 </c:v>
                  </c:pt>
                  <c:pt idx="2">
                    <c:v> 9,558.00 </c:v>
                  </c:pt>
                  <c:pt idx="3">
                    <c:v> 6,578.75 </c:v>
                  </c:pt>
                  <c:pt idx="4">
                    <c:v> 1,900.00 </c:v>
                  </c:pt>
                  <c:pt idx="5">
                    <c:v> 7,125.00 </c:v>
                  </c:pt>
                  <c:pt idx="6">
                    <c:v> 4,284.00 </c:v>
                  </c:pt>
                  <c:pt idx="7">
                    <c:v> 8,784.00 </c:v>
                  </c:pt>
                  <c:pt idx="8">
                    <c:v> 4,320.00 </c:v>
                  </c:pt>
                  <c:pt idx="9">
                    <c:v> 1,026.75 </c:v>
                  </c:pt>
                </c:lvl>
                <c:lvl>
                  <c:pt idx="0">
                    <c:v> 30,996.27 </c:v>
                  </c:pt>
                  <c:pt idx="1">
                    <c:v> 59,811.95 </c:v>
                  </c:pt>
                  <c:pt idx="2">
                    <c:v> 73,320.00 </c:v>
                  </c:pt>
                  <c:pt idx="3">
                    <c:v> 48,213.45 </c:v>
                  </c:pt>
                  <c:pt idx="4">
                    <c:v> 39,092.50 </c:v>
                  </c:pt>
                  <c:pt idx="5">
                    <c:v> 73,457.50 </c:v>
                  </c:pt>
                  <c:pt idx="6">
                    <c:v> 76,840.78 </c:v>
                  </c:pt>
                  <c:pt idx="7">
                    <c:v> 103,528.50 </c:v>
                  </c:pt>
                  <c:pt idx="8">
                    <c:v> 55,844.84 </c:v>
                  </c:pt>
                  <c:pt idx="9">
                    <c:v> 61,026.25 </c:v>
                  </c:pt>
                </c:lvl>
                <c:lvl>
                  <c:pt idx="0">
                    <c:v> 4,550.00 </c:v>
                  </c:pt>
                  <c:pt idx="1">
                    <c:v> 1,016.28 </c:v>
                  </c:pt>
                  <c:pt idx="2">
                    <c:v> 11,425.00 </c:v>
                  </c:pt>
                  <c:pt idx="3">
                    <c:v> 5,700.00 </c:v>
                  </c:pt>
                  <c:pt idx="4">
                    <c:v> 3,705.00 </c:v>
                  </c:pt>
                  <c:pt idx="5">
                    <c:v> 8,763.75 </c:v>
                  </c:pt>
                  <c:pt idx="6">
                    <c:v> 1,015.00 </c:v>
                  </c:pt>
                  <c:pt idx="7">
                    <c:v> 26,962.00 </c:v>
                  </c:pt>
                  <c:pt idx="8">
                    <c:v> 5,626.00 </c:v>
                  </c:pt>
                  <c:pt idx="9">
                    <c:v> 10,565.43 </c:v>
                  </c:pt>
                </c:lvl>
                <c:lvl>
                  <c:pt idx="0">
                    <c:v> 23,007.00 </c:v>
                  </c:pt>
                  <c:pt idx="1">
                    <c:v> 26,759.14 </c:v>
                  </c:pt>
                  <c:pt idx="2">
                    <c:v> 14,100.30 </c:v>
                  </c:pt>
                  <c:pt idx="3">
                    <c:v> 9,562.50 </c:v>
                  </c:pt>
                  <c:pt idx="4">
                    <c:v> 10,991.00 </c:v>
                  </c:pt>
                  <c:pt idx="5">
                    <c:v> 8,550.00 </c:v>
                  </c:pt>
                  <c:pt idx="6">
                    <c:v> 15,533.00 </c:v>
                  </c:pt>
                  <c:pt idx="7">
                    <c:v> 7,808.00 </c:v>
                  </c:pt>
                  <c:pt idx="8">
                    <c:v> 6,752.00 </c:v>
                  </c:pt>
                  <c:pt idx="9">
                    <c:v> 39,685.76 </c:v>
                  </c:pt>
                </c:lvl>
                <c:lvl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5,100.00 </c:v>
                  </c:pt>
                  <c:pt idx="1">
                    <c:v> 3,865.00 </c:v>
                  </c:pt>
                  <c:pt idx="2">
                    <c:v> 4,012.80 </c:v>
                  </c:pt>
                  <c:pt idx="3">
                    <c:v> 2,559.70 </c:v>
                  </c:pt>
                  <c:pt idx="4">
                    <c:v> 4,922.50 </c:v>
                  </c:pt>
                  <c:pt idx="5">
                    <c:v> 4,922.50 </c:v>
                  </c:pt>
                  <c:pt idx="6">
                    <c:v> 2,658.15 </c:v>
                  </c:pt>
                  <c:pt idx="7">
                    <c:v> 3,839.55 </c:v>
                  </c:pt>
                  <c:pt idx="8">
                    <c:v> 2,658.15 </c:v>
                  </c:pt>
                  <c:pt idx="9">
                    <c:v> 1,279.85 </c:v>
                  </c:pt>
                </c:lvl>
                <c:lvl>
                  <c:pt idx="0">
                    <c:v> 113,854.95 </c:v>
                  </c:pt>
                  <c:pt idx="1">
                    <c:v> 32,327.53 </c:v>
                  </c:pt>
                  <c:pt idx="2">
                    <c:v> 39,934.50 </c:v>
                  </c:pt>
                  <c:pt idx="3">
                    <c:v> 46,172.23 </c:v>
                  </c:pt>
                  <c:pt idx="4">
                    <c:v> 43,137.77 </c:v>
                  </c:pt>
                  <c:pt idx="5">
                    <c:v> 43,941.00 </c:v>
                  </c:pt>
                  <c:pt idx="6">
                    <c:v> 45,929.60 </c:v>
                  </c:pt>
                  <c:pt idx="7">
                    <c:v> 56,949.04 </c:v>
                  </c:pt>
                  <c:pt idx="8">
                    <c:v> 61,958.25 </c:v>
                  </c:pt>
                  <c:pt idx="9">
                    <c:v> 29,210.03 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128.25 </c:v>
                  </c:pt>
                </c:lvl>
                <c:lvl>
                  <c:pt idx="0">
                    <c:v> 54,004.50 </c:v>
                  </c:pt>
                  <c:pt idx="1">
                    <c:v> 83,300.38 </c:v>
                  </c:pt>
                  <c:pt idx="2">
                    <c:v> 77,737.84 </c:v>
                  </c:pt>
                  <c:pt idx="3">
                    <c:v> 52,800.25 </c:v>
                  </c:pt>
                  <c:pt idx="4">
                    <c:v> 32,205.00 </c:v>
                  </c:pt>
                  <c:pt idx="5">
                    <c:v> 43,337.75 </c:v>
                  </c:pt>
                  <c:pt idx="6">
                    <c:v> 41,460.96 </c:v>
                  </c:pt>
                  <c:pt idx="7">
                    <c:v> 43,883.35 </c:v>
                  </c:pt>
                  <c:pt idx="8">
                    <c:v> 38,937.36 </c:v>
                  </c:pt>
                  <c:pt idx="9">
                    <c:v> 7,648.81 </c:v>
                  </c:pt>
                </c:lvl>
                <c:lvl>
                  <c:pt idx="0">
                    <c:v>FY 16/17</c:v>
                  </c:pt>
                  <c:pt idx="1">
                    <c:v>FY 17/18</c:v>
                  </c:pt>
                  <c:pt idx="2">
                    <c:v>FY 18/19</c:v>
                  </c:pt>
                  <c:pt idx="3">
                    <c:v>FY 19/20</c:v>
                  </c:pt>
                  <c:pt idx="4">
                    <c:v>FY 20/21</c:v>
                  </c:pt>
                  <c:pt idx="5">
                    <c:v>FY 21/22</c:v>
                  </c:pt>
                  <c:pt idx="6">
                    <c:v>FY 22/23</c:v>
                  </c:pt>
                  <c:pt idx="7">
                    <c:v>FY 23/24</c:v>
                  </c:pt>
                  <c:pt idx="8">
                    <c:v>FY 24/25</c:v>
                  </c:pt>
                  <c:pt idx="9">
                    <c:v>25/26 YTD (as of 12/1)</c:v>
                  </c:pt>
                </c:lvl>
              </c:multiLvlStrCache>
            </c:multiLvlStrRef>
          </c:cat>
          <c:val>
            <c:numRef>
              <c:f>'Planning Revenue2'!$C$22:$L$22</c:f>
              <c:numCache>
                <c:formatCode>_(* #,##0.00_);_(* \(#,##0.00\);_(* "-"??_);_(@_)</c:formatCode>
                <c:ptCount val="10"/>
                <c:pt idx="3" formatCode="#,##0.00">
                  <c:v>236079.04</c:v>
                </c:pt>
                <c:pt idx="4" formatCode="#,##0.00">
                  <c:v>250013.85</c:v>
                </c:pt>
                <c:pt idx="5" formatCode="#,##0.00">
                  <c:v>167698.75</c:v>
                </c:pt>
                <c:pt idx="6" formatCode="#,##0.00">
                  <c:v>102134</c:v>
                </c:pt>
                <c:pt idx="7" formatCode="#,##0.00">
                  <c:v>93345</c:v>
                </c:pt>
                <c:pt idx="8" formatCode="#,##0.00">
                  <c:v>100733</c:v>
                </c:pt>
                <c:pt idx="9">
                  <c:v>35000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0-4437-AAB9-D43111E96C17}"/>
            </c:ext>
          </c:extLst>
        </c:ser>
        <c:ser>
          <c:idx val="1"/>
          <c:order val="1"/>
          <c:tx>
            <c:strRef>
              <c:f>'Planning Revenue2'!$B$23</c:f>
              <c:strCache>
                <c:ptCount val="1"/>
                <c:pt idx="0">
                  <c:v>Cannbis Environmental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'Planning Revenue2'!$C$4:$L$21</c:f>
              <c:multiLvlStrCache>
                <c:ptCount val="10"/>
                <c:lvl>
                  <c:pt idx="0">
                    <c:v> 21.06 </c:v>
                  </c:pt>
                  <c:pt idx="1">
                    <c:v> 24.18 </c:v>
                  </c:pt>
                  <c:pt idx="2">
                    <c:v> 25.00 </c:v>
                  </c:pt>
                  <c:pt idx="3">
                    <c:v> 37.09 </c:v>
                  </c:pt>
                  <c:pt idx="4">
                    <c:v> 2,809.44 </c:v>
                  </c:pt>
                  <c:pt idx="5">
                    <c:v> 25.00 </c:v>
                  </c:pt>
                  <c:pt idx="6">
                    <c:v>  </c:v>
                  </c:pt>
                  <c:pt idx="7">
                    <c:v> 437.97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407.48 </c:v>
                  </c:pt>
                  <c:pt idx="1">
                    <c:v> 721.78 </c:v>
                  </c:pt>
                  <c:pt idx="2">
                    <c:v> 7,460.40 </c:v>
                  </c:pt>
                  <c:pt idx="3">
                    <c:v> 4,810.82 </c:v>
                  </c:pt>
                  <c:pt idx="4">
                    <c:v> 2,220.21 </c:v>
                  </c:pt>
                  <c:pt idx="5">
                    <c:v> 7,068.75 </c:v>
                  </c:pt>
                  <c:pt idx="6">
                    <c:v> 95.00 </c:v>
                  </c:pt>
                  <c:pt idx="7">
                    <c:v> 5,000.00 </c:v>
                  </c:pt>
                  <c:pt idx="8">
                    <c:v> 4,107.00 </c:v>
                  </c:pt>
                  <c:pt idx="9">
                    <c:v> (20.00)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414.90 </c:v>
                  </c:pt>
                  <c:pt idx="1">
                    <c:v> 178.47 </c:v>
                  </c:pt>
                  <c:pt idx="2">
                    <c:v> 595.00 </c:v>
                  </c:pt>
                  <c:pt idx="3">
                    <c:v> 58.80 </c:v>
                  </c:pt>
                  <c:pt idx="4">
                    <c:v> 1,192.50 </c:v>
                  </c:pt>
                  <c:pt idx="5">
                    <c:v> 235.11 </c:v>
                  </c:pt>
                  <c:pt idx="6">
                    <c:v> 34.10 </c:v>
                  </c:pt>
                  <c:pt idx="7">
                    <c:v> 648.70 </c:v>
                  </c:pt>
                  <c:pt idx="8">
                    <c:v> 122.70 </c:v>
                  </c:pt>
                  <c:pt idx="9">
                    <c:v> 1,415.70 </c:v>
                  </c:pt>
                </c:lvl>
                <c:lvl>
                  <c:pt idx="7">
                    <c:v> 30.00 </c:v>
                  </c:pt>
                  <c:pt idx="8">
                    <c:v> 30.00 </c:v>
                  </c:pt>
                  <c:pt idx="9">
                    <c:v>  </c:v>
                  </c:pt>
                </c:lvl>
                <c:lvl>
                  <c:pt idx="1">
                    <c:v> 5,300.00 </c:v>
                  </c:pt>
                  <c:pt idx="2">
                    <c:v> 40,138.82 </c:v>
                  </c:pt>
                  <c:pt idx="3">
                    <c:v> 46,700.00 </c:v>
                  </c:pt>
                  <c:pt idx="4">
                    <c:v> 43,150.00 </c:v>
                  </c:pt>
                  <c:pt idx="5">
                    <c:v> 35,828.49 </c:v>
                  </c:pt>
                  <c:pt idx="6">
                    <c:v> 29,694.80 </c:v>
                  </c:pt>
                  <c:pt idx="7">
                    <c:v> 33,367.00 </c:v>
                  </c:pt>
                  <c:pt idx="8">
                    <c:v> 34,840.00 </c:v>
                  </c:pt>
                  <c:pt idx="9">
                    <c:v> 17,775.00 </c:v>
                  </c:pt>
                </c:lvl>
                <c:lvl>
                  <c:pt idx="0">
                    <c:v> 776.98 </c:v>
                  </c:pt>
                  <c:pt idx="1">
                    <c:v> 14,212.79 </c:v>
                  </c:pt>
                  <c:pt idx="2">
                    <c:v> 7,332.48 </c:v>
                  </c:pt>
                  <c:pt idx="3">
                    <c:v> 11,252.52 </c:v>
                  </c:pt>
                  <c:pt idx="4">
                    <c:v> 8,904.59 </c:v>
                  </c:pt>
                  <c:pt idx="5">
                    <c:v> 8,272.64 </c:v>
                  </c:pt>
                  <c:pt idx="6">
                    <c:v> 5,827.89 </c:v>
                  </c:pt>
                  <c:pt idx="7">
                    <c:v> 7,325.83 </c:v>
                  </c:pt>
                  <c:pt idx="8">
                    <c:v> 5,296.63 </c:v>
                  </c:pt>
                  <c:pt idx="9">
                    <c:v> 3,291.05 </c:v>
                  </c:pt>
                </c:lvl>
                <c:lvl>
                  <c:pt idx="0">
                    <c:v> 68,665.00 </c:v>
                  </c:pt>
                  <c:pt idx="1">
                    <c:v> 60,445.50 </c:v>
                  </c:pt>
                  <c:pt idx="2">
                    <c:v> 58,615.00 </c:v>
                  </c:pt>
                  <c:pt idx="3">
                    <c:v> 47,785.00 </c:v>
                  </c:pt>
                  <c:pt idx="4">
                    <c:v> 60,610.00 </c:v>
                  </c:pt>
                  <c:pt idx="5">
                    <c:v> 58,805.00 </c:v>
                  </c:pt>
                  <c:pt idx="6">
                    <c:v> 92,106.00 </c:v>
                  </c:pt>
                  <c:pt idx="7">
                    <c:v> 36,112.00 </c:v>
                  </c:pt>
                  <c:pt idx="8">
                    <c:v> 18,989.00 </c:v>
                  </c:pt>
                  <c:pt idx="9">
                    <c:v> 33,838.50 </c:v>
                  </c:pt>
                </c:lvl>
                <c:lvl>
                  <c:pt idx="0">
                    <c:v> 5,755.70 </c:v>
                  </c:pt>
                  <c:pt idx="1">
                    <c:v> 26,537.20 </c:v>
                  </c:pt>
                  <c:pt idx="2">
                    <c:v> 9,558.00 </c:v>
                  </c:pt>
                  <c:pt idx="3">
                    <c:v> 6,578.75 </c:v>
                  </c:pt>
                  <c:pt idx="4">
                    <c:v> 1,900.00 </c:v>
                  </c:pt>
                  <c:pt idx="5">
                    <c:v> 7,125.00 </c:v>
                  </c:pt>
                  <c:pt idx="6">
                    <c:v> 4,284.00 </c:v>
                  </c:pt>
                  <c:pt idx="7">
                    <c:v> 8,784.00 </c:v>
                  </c:pt>
                  <c:pt idx="8">
                    <c:v> 4,320.00 </c:v>
                  </c:pt>
                  <c:pt idx="9">
                    <c:v> 1,026.75 </c:v>
                  </c:pt>
                </c:lvl>
                <c:lvl>
                  <c:pt idx="0">
                    <c:v> 30,996.27 </c:v>
                  </c:pt>
                  <c:pt idx="1">
                    <c:v> 59,811.95 </c:v>
                  </c:pt>
                  <c:pt idx="2">
                    <c:v> 73,320.00 </c:v>
                  </c:pt>
                  <c:pt idx="3">
                    <c:v> 48,213.45 </c:v>
                  </c:pt>
                  <c:pt idx="4">
                    <c:v> 39,092.50 </c:v>
                  </c:pt>
                  <c:pt idx="5">
                    <c:v> 73,457.50 </c:v>
                  </c:pt>
                  <c:pt idx="6">
                    <c:v> 76,840.78 </c:v>
                  </c:pt>
                  <c:pt idx="7">
                    <c:v> 103,528.50 </c:v>
                  </c:pt>
                  <c:pt idx="8">
                    <c:v> 55,844.84 </c:v>
                  </c:pt>
                  <c:pt idx="9">
                    <c:v> 61,026.25 </c:v>
                  </c:pt>
                </c:lvl>
                <c:lvl>
                  <c:pt idx="0">
                    <c:v> 4,550.00 </c:v>
                  </c:pt>
                  <c:pt idx="1">
                    <c:v> 1,016.28 </c:v>
                  </c:pt>
                  <c:pt idx="2">
                    <c:v> 11,425.00 </c:v>
                  </c:pt>
                  <c:pt idx="3">
                    <c:v> 5,700.00 </c:v>
                  </c:pt>
                  <c:pt idx="4">
                    <c:v> 3,705.00 </c:v>
                  </c:pt>
                  <c:pt idx="5">
                    <c:v> 8,763.75 </c:v>
                  </c:pt>
                  <c:pt idx="6">
                    <c:v> 1,015.00 </c:v>
                  </c:pt>
                  <c:pt idx="7">
                    <c:v> 26,962.00 </c:v>
                  </c:pt>
                  <c:pt idx="8">
                    <c:v> 5,626.00 </c:v>
                  </c:pt>
                  <c:pt idx="9">
                    <c:v> 10,565.43 </c:v>
                  </c:pt>
                </c:lvl>
                <c:lvl>
                  <c:pt idx="0">
                    <c:v> 23,007.00 </c:v>
                  </c:pt>
                  <c:pt idx="1">
                    <c:v> 26,759.14 </c:v>
                  </c:pt>
                  <c:pt idx="2">
                    <c:v> 14,100.30 </c:v>
                  </c:pt>
                  <c:pt idx="3">
                    <c:v> 9,562.50 </c:v>
                  </c:pt>
                  <c:pt idx="4">
                    <c:v> 10,991.00 </c:v>
                  </c:pt>
                  <c:pt idx="5">
                    <c:v> 8,550.00 </c:v>
                  </c:pt>
                  <c:pt idx="6">
                    <c:v> 15,533.00 </c:v>
                  </c:pt>
                  <c:pt idx="7">
                    <c:v> 7,808.00 </c:v>
                  </c:pt>
                  <c:pt idx="8">
                    <c:v> 6,752.00 </c:v>
                  </c:pt>
                  <c:pt idx="9">
                    <c:v> 39,685.76 </c:v>
                  </c:pt>
                </c:lvl>
                <c:lvl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5,100.00 </c:v>
                  </c:pt>
                  <c:pt idx="1">
                    <c:v> 3,865.00 </c:v>
                  </c:pt>
                  <c:pt idx="2">
                    <c:v> 4,012.80 </c:v>
                  </c:pt>
                  <c:pt idx="3">
                    <c:v> 2,559.70 </c:v>
                  </c:pt>
                  <c:pt idx="4">
                    <c:v> 4,922.50 </c:v>
                  </c:pt>
                  <c:pt idx="5">
                    <c:v> 4,922.50 </c:v>
                  </c:pt>
                  <c:pt idx="6">
                    <c:v> 2,658.15 </c:v>
                  </c:pt>
                  <c:pt idx="7">
                    <c:v> 3,839.55 </c:v>
                  </c:pt>
                  <c:pt idx="8">
                    <c:v> 2,658.15 </c:v>
                  </c:pt>
                  <c:pt idx="9">
                    <c:v> 1,279.85 </c:v>
                  </c:pt>
                </c:lvl>
                <c:lvl>
                  <c:pt idx="0">
                    <c:v> 113,854.95 </c:v>
                  </c:pt>
                  <c:pt idx="1">
                    <c:v> 32,327.53 </c:v>
                  </c:pt>
                  <c:pt idx="2">
                    <c:v> 39,934.50 </c:v>
                  </c:pt>
                  <c:pt idx="3">
                    <c:v> 46,172.23 </c:v>
                  </c:pt>
                  <c:pt idx="4">
                    <c:v> 43,137.77 </c:v>
                  </c:pt>
                  <c:pt idx="5">
                    <c:v> 43,941.00 </c:v>
                  </c:pt>
                  <c:pt idx="6">
                    <c:v> 45,929.60 </c:v>
                  </c:pt>
                  <c:pt idx="7">
                    <c:v> 56,949.04 </c:v>
                  </c:pt>
                  <c:pt idx="8">
                    <c:v> 61,958.25 </c:v>
                  </c:pt>
                  <c:pt idx="9">
                    <c:v> 29,210.03 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128.25 </c:v>
                  </c:pt>
                </c:lvl>
                <c:lvl>
                  <c:pt idx="0">
                    <c:v> 54,004.50 </c:v>
                  </c:pt>
                  <c:pt idx="1">
                    <c:v> 83,300.38 </c:v>
                  </c:pt>
                  <c:pt idx="2">
                    <c:v> 77,737.84 </c:v>
                  </c:pt>
                  <c:pt idx="3">
                    <c:v> 52,800.25 </c:v>
                  </c:pt>
                  <c:pt idx="4">
                    <c:v> 32,205.00 </c:v>
                  </c:pt>
                  <c:pt idx="5">
                    <c:v> 43,337.75 </c:v>
                  </c:pt>
                  <c:pt idx="6">
                    <c:v> 41,460.96 </c:v>
                  </c:pt>
                  <c:pt idx="7">
                    <c:v> 43,883.35 </c:v>
                  </c:pt>
                  <c:pt idx="8">
                    <c:v> 38,937.36 </c:v>
                  </c:pt>
                  <c:pt idx="9">
                    <c:v> 7,648.81 </c:v>
                  </c:pt>
                </c:lvl>
                <c:lvl>
                  <c:pt idx="0">
                    <c:v>FY 16/17</c:v>
                  </c:pt>
                  <c:pt idx="1">
                    <c:v>FY 17/18</c:v>
                  </c:pt>
                  <c:pt idx="2">
                    <c:v>FY 18/19</c:v>
                  </c:pt>
                  <c:pt idx="3">
                    <c:v>FY 19/20</c:v>
                  </c:pt>
                  <c:pt idx="4">
                    <c:v>FY 20/21</c:v>
                  </c:pt>
                  <c:pt idx="5">
                    <c:v>FY 21/22</c:v>
                  </c:pt>
                  <c:pt idx="6">
                    <c:v>FY 22/23</c:v>
                  </c:pt>
                  <c:pt idx="7">
                    <c:v>FY 23/24</c:v>
                  </c:pt>
                  <c:pt idx="8">
                    <c:v>FY 24/25</c:v>
                  </c:pt>
                  <c:pt idx="9">
                    <c:v>25/26 YTD (as of 12/1)</c:v>
                  </c:pt>
                </c:lvl>
              </c:multiLvlStrCache>
            </c:multiLvlStrRef>
          </c:cat>
          <c:val>
            <c:numRef>
              <c:f>'Planning Revenue2'!$C$23:$L$23</c:f>
              <c:numCache>
                <c:formatCode>_(* #,##0.00_);_(* \(#,##0.00\);_(* "-"??_);_(@_)</c:formatCode>
                <c:ptCount val="10"/>
                <c:pt idx="3" formatCode="#,##0.00">
                  <c:v>127850</c:v>
                </c:pt>
                <c:pt idx="4" formatCode="#,##0.00">
                  <c:v>79135</c:v>
                </c:pt>
                <c:pt idx="5" formatCode="#,##0.00">
                  <c:v>59755</c:v>
                </c:pt>
                <c:pt idx="6" formatCode="#,##0.00">
                  <c:v>5093.26</c:v>
                </c:pt>
                <c:pt idx="7" formatCode="#,##0.00">
                  <c:v>28351.5</c:v>
                </c:pt>
                <c:pt idx="8" formatCode="#,##0.00">
                  <c:v>11814.5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0-4437-AAB9-D43111E96C17}"/>
            </c:ext>
          </c:extLst>
        </c:ser>
        <c:ser>
          <c:idx val="2"/>
          <c:order val="2"/>
          <c:tx>
            <c:strRef>
              <c:f>'Planning Revenue2'!$B$24</c:f>
              <c:strCache>
                <c:ptCount val="1"/>
                <c:pt idx="0">
                  <c:v>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'Planning Revenue2'!$C$4:$L$21</c:f>
              <c:multiLvlStrCache>
                <c:ptCount val="10"/>
                <c:lvl>
                  <c:pt idx="0">
                    <c:v> 21.06 </c:v>
                  </c:pt>
                  <c:pt idx="1">
                    <c:v> 24.18 </c:v>
                  </c:pt>
                  <c:pt idx="2">
                    <c:v> 25.00 </c:v>
                  </c:pt>
                  <c:pt idx="3">
                    <c:v> 37.09 </c:v>
                  </c:pt>
                  <c:pt idx="4">
                    <c:v> 2,809.44 </c:v>
                  </c:pt>
                  <c:pt idx="5">
                    <c:v> 25.00 </c:v>
                  </c:pt>
                  <c:pt idx="6">
                    <c:v>  </c:v>
                  </c:pt>
                  <c:pt idx="7">
                    <c:v> 437.97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407.48 </c:v>
                  </c:pt>
                  <c:pt idx="1">
                    <c:v> 721.78 </c:v>
                  </c:pt>
                  <c:pt idx="2">
                    <c:v> 7,460.40 </c:v>
                  </c:pt>
                  <c:pt idx="3">
                    <c:v> 4,810.82 </c:v>
                  </c:pt>
                  <c:pt idx="4">
                    <c:v> 2,220.21 </c:v>
                  </c:pt>
                  <c:pt idx="5">
                    <c:v> 7,068.75 </c:v>
                  </c:pt>
                  <c:pt idx="6">
                    <c:v> 95.00 </c:v>
                  </c:pt>
                  <c:pt idx="7">
                    <c:v> 5,000.00 </c:v>
                  </c:pt>
                  <c:pt idx="8">
                    <c:v> 4,107.00 </c:v>
                  </c:pt>
                  <c:pt idx="9">
                    <c:v> (20.00)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414.90 </c:v>
                  </c:pt>
                  <c:pt idx="1">
                    <c:v> 178.47 </c:v>
                  </c:pt>
                  <c:pt idx="2">
                    <c:v> 595.00 </c:v>
                  </c:pt>
                  <c:pt idx="3">
                    <c:v> 58.80 </c:v>
                  </c:pt>
                  <c:pt idx="4">
                    <c:v> 1,192.50 </c:v>
                  </c:pt>
                  <c:pt idx="5">
                    <c:v> 235.11 </c:v>
                  </c:pt>
                  <c:pt idx="6">
                    <c:v> 34.10 </c:v>
                  </c:pt>
                  <c:pt idx="7">
                    <c:v> 648.70 </c:v>
                  </c:pt>
                  <c:pt idx="8">
                    <c:v> 122.70 </c:v>
                  </c:pt>
                  <c:pt idx="9">
                    <c:v> 1,415.70 </c:v>
                  </c:pt>
                </c:lvl>
                <c:lvl>
                  <c:pt idx="7">
                    <c:v> 30.00 </c:v>
                  </c:pt>
                  <c:pt idx="8">
                    <c:v> 30.00 </c:v>
                  </c:pt>
                  <c:pt idx="9">
                    <c:v>  </c:v>
                  </c:pt>
                </c:lvl>
                <c:lvl>
                  <c:pt idx="1">
                    <c:v> 5,300.00 </c:v>
                  </c:pt>
                  <c:pt idx="2">
                    <c:v> 40,138.82 </c:v>
                  </c:pt>
                  <c:pt idx="3">
                    <c:v> 46,700.00 </c:v>
                  </c:pt>
                  <c:pt idx="4">
                    <c:v> 43,150.00 </c:v>
                  </c:pt>
                  <c:pt idx="5">
                    <c:v> 35,828.49 </c:v>
                  </c:pt>
                  <c:pt idx="6">
                    <c:v> 29,694.80 </c:v>
                  </c:pt>
                  <c:pt idx="7">
                    <c:v> 33,367.00 </c:v>
                  </c:pt>
                  <c:pt idx="8">
                    <c:v> 34,840.00 </c:v>
                  </c:pt>
                  <c:pt idx="9">
                    <c:v> 17,775.00 </c:v>
                  </c:pt>
                </c:lvl>
                <c:lvl>
                  <c:pt idx="0">
                    <c:v> 776.98 </c:v>
                  </c:pt>
                  <c:pt idx="1">
                    <c:v> 14,212.79 </c:v>
                  </c:pt>
                  <c:pt idx="2">
                    <c:v> 7,332.48 </c:v>
                  </c:pt>
                  <c:pt idx="3">
                    <c:v> 11,252.52 </c:v>
                  </c:pt>
                  <c:pt idx="4">
                    <c:v> 8,904.59 </c:v>
                  </c:pt>
                  <c:pt idx="5">
                    <c:v> 8,272.64 </c:v>
                  </c:pt>
                  <c:pt idx="6">
                    <c:v> 5,827.89 </c:v>
                  </c:pt>
                  <c:pt idx="7">
                    <c:v> 7,325.83 </c:v>
                  </c:pt>
                  <c:pt idx="8">
                    <c:v> 5,296.63 </c:v>
                  </c:pt>
                  <c:pt idx="9">
                    <c:v> 3,291.05 </c:v>
                  </c:pt>
                </c:lvl>
                <c:lvl>
                  <c:pt idx="0">
                    <c:v> 68,665.00 </c:v>
                  </c:pt>
                  <c:pt idx="1">
                    <c:v> 60,445.50 </c:v>
                  </c:pt>
                  <c:pt idx="2">
                    <c:v> 58,615.00 </c:v>
                  </c:pt>
                  <c:pt idx="3">
                    <c:v> 47,785.00 </c:v>
                  </c:pt>
                  <c:pt idx="4">
                    <c:v> 60,610.00 </c:v>
                  </c:pt>
                  <c:pt idx="5">
                    <c:v> 58,805.00 </c:v>
                  </c:pt>
                  <c:pt idx="6">
                    <c:v> 92,106.00 </c:v>
                  </c:pt>
                  <c:pt idx="7">
                    <c:v> 36,112.00 </c:v>
                  </c:pt>
                  <c:pt idx="8">
                    <c:v> 18,989.00 </c:v>
                  </c:pt>
                  <c:pt idx="9">
                    <c:v> 33,838.50 </c:v>
                  </c:pt>
                </c:lvl>
                <c:lvl>
                  <c:pt idx="0">
                    <c:v> 5,755.70 </c:v>
                  </c:pt>
                  <c:pt idx="1">
                    <c:v> 26,537.20 </c:v>
                  </c:pt>
                  <c:pt idx="2">
                    <c:v> 9,558.00 </c:v>
                  </c:pt>
                  <c:pt idx="3">
                    <c:v> 6,578.75 </c:v>
                  </c:pt>
                  <c:pt idx="4">
                    <c:v> 1,900.00 </c:v>
                  </c:pt>
                  <c:pt idx="5">
                    <c:v> 7,125.00 </c:v>
                  </c:pt>
                  <c:pt idx="6">
                    <c:v> 4,284.00 </c:v>
                  </c:pt>
                  <c:pt idx="7">
                    <c:v> 8,784.00 </c:v>
                  </c:pt>
                  <c:pt idx="8">
                    <c:v> 4,320.00 </c:v>
                  </c:pt>
                  <c:pt idx="9">
                    <c:v> 1,026.75 </c:v>
                  </c:pt>
                </c:lvl>
                <c:lvl>
                  <c:pt idx="0">
                    <c:v> 30,996.27 </c:v>
                  </c:pt>
                  <c:pt idx="1">
                    <c:v> 59,811.95 </c:v>
                  </c:pt>
                  <c:pt idx="2">
                    <c:v> 73,320.00 </c:v>
                  </c:pt>
                  <c:pt idx="3">
                    <c:v> 48,213.45 </c:v>
                  </c:pt>
                  <c:pt idx="4">
                    <c:v> 39,092.50 </c:v>
                  </c:pt>
                  <c:pt idx="5">
                    <c:v> 73,457.50 </c:v>
                  </c:pt>
                  <c:pt idx="6">
                    <c:v> 76,840.78 </c:v>
                  </c:pt>
                  <c:pt idx="7">
                    <c:v> 103,528.50 </c:v>
                  </c:pt>
                  <c:pt idx="8">
                    <c:v> 55,844.84 </c:v>
                  </c:pt>
                  <c:pt idx="9">
                    <c:v> 61,026.25 </c:v>
                  </c:pt>
                </c:lvl>
                <c:lvl>
                  <c:pt idx="0">
                    <c:v> 4,550.00 </c:v>
                  </c:pt>
                  <c:pt idx="1">
                    <c:v> 1,016.28 </c:v>
                  </c:pt>
                  <c:pt idx="2">
                    <c:v> 11,425.00 </c:v>
                  </c:pt>
                  <c:pt idx="3">
                    <c:v> 5,700.00 </c:v>
                  </c:pt>
                  <c:pt idx="4">
                    <c:v> 3,705.00 </c:v>
                  </c:pt>
                  <c:pt idx="5">
                    <c:v> 8,763.75 </c:v>
                  </c:pt>
                  <c:pt idx="6">
                    <c:v> 1,015.00 </c:v>
                  </c:pt>
                  <c:pt idx="7">
                    <c:v> 26,962.00 </c:v>
                  </c:pt>
                  <c:pt idx="8">
                    <c:v> 5,626.00 </c:v>
                  </c:pt>
                  <c:pt idx="9">
                    <c:v> 10,565.43 </c:v>
                  </c:pt>
                </c:lvl>
                <c:lvl>
                  <c:pt idx="0">
                    <c:v> 23,007.00 </c:v>
                  </c:pt>
                  <c:pt idx="1">
                    <c:v> 26,759.14 </c:v>
                  </c:pt>
                  <c:pt idx="2">
                    <c:v> 14,100.30 </c:v>
                  </c:pt>
                  <c:pt idx="3">
                    <c:v> 9,562.50 </c:v>
                  </c:pt>
                  <c:pt idx="4">
                    <c:v> 10,991.00 </c:v>
                  </c:pt>
                  <c:pt idx="5">
                    <c:v> 8,550.00 </c:v>
                  </c:pt>
                  <c:pt idx="6">
                    <c:v> 15,533.00 </c:v>
                  </c:pt>
                  <c:pt idx="7">
                    <c:v> 7,808.00 </c:v>
                  </c:pt>
                  <c:pt idx="8">
                    <c:v> 6,752.00 </c:v>
                  </c:pt>
                  <c:pt idx="9">
                    <c:v> 39,685.76 </c:v>
                  </c:pt>
                </c:lvl>
                <c:lvl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5,100.00 </c:v>
                  </c:pt>
                  <c:pt idx="1">
                    <c:v> 3,865.00 </c:v>
                  </c:pt>
                  <c:pt idx="2">
                    <c:v> 4,012.80 </c:v>
                  </c:pt>
                  <c:pt idx="3">
                    <c:v> 2,559.70 </c:v>
                  </c:pt>
                  <c:pt idx="4">
                    <c:v> 4,922.50 </c:v>
                  </c:pt>
                  <c:pt idx="5">
                    <c:v> 4,922.50 </c:v>
                  </c:pt>
                  <c:pt idx="6">
                    <c:v> 2,658.15 </c:v>
                  </c:pt>
                  <c:pt idx="7">
                    <c:v> 3,839.55 </c:v>
                  </c:pt>
                  <c:pt idx="8">
                    <c:v> 2,658.15 </c:v>
                  </c:pt>
                  <c:pt idx="9">
                    <c:v> 1,279.85 </c:v>
                  </c:pt>
                </c:lvl>
                <c:lvl>
                  <c:pt idx="0">
                    <c:v> 113,854.95 </c:v>
                  </c:pt>
                  <c:pt idx="1">
                    <c:v> 32,327.53 </c:v>
                  </c:pt>
                  <c:pt idx="2">
                    <c:v> 39,934.50 </c:v>
                  </c:pt>
                  <c:pt idx="3">
                    <c:v> 46,172.23 </c:v>
                  </c:pt>
                  <c:pt idx="4">
                    <c:v> 43,137.77 </c:v>
                  </c:pt>
                  <c:pt idx="5">
                    <c:v> 43,941.00 </c:v>
                  </c:pt>
                  <c:pt idx="6">
                    <c:v> 45,929.60 </c:v>
                  </c:pt>
                  <c:pt idx="7">
                    <c:v> 56,949.04 </c:v>
                  </c:pt>
                  <c:pt idx="8">
                    <c:v> 61,958.25 </c:v>
                  </c:pt>
                  <c:pt idx="9">
                    <c:v> 29,210.03 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128.25 </c:v>
                  </c:pt>
                </c:lvl>
                <c:lvl>
                  <c:pt idx="0">
                    <c:v> 54,004.50 </c:v>
                  </c:pt>
                  <c:pt idx="1">
                    <c:v> 83,300.38 </c:v>
                  </c:pt>
                  <c:pt idx="2">
                    <c:v> 77,737.84 </c:v>
                  </c:pt>
                  <c:pt idx="3">
                    <c:v> 52,800.25 </c:v>
                  </c:pt>
                  <c:pt idx="4">
                    <c:v> 32,205.00 </c:v>
                  </c:pt>
                  <c:pt idx="5">
                    <c:v> 43,337.75 </c:v>
                  </c:pt>
                  <c:pt idx="6">
                    <c:v> 41,460.96 </c:v>
                  </c:pt>
                  <c:pt idx="7">
                    <c:v> 43,883.35 </c:v>
                  </c:pt>
                  <c:pt idx="8">
                    <c:v> 38,937.36 </c:v>
                  </c:pt>
                  <c:pt idx="9">
                    <c:v> 7,648.81 </c:v>
                  </c:pt>
                </c:lvl>
                <c:lvl>
                  <c:pt idx="0">
                    <c:v>FY 16/17</c:v>
                  </c:pt>
                  <c:pt idx="1">
                    <c:v>FY 17/18</c:v>
                  </c:pt>
                  <c:pt idx="2">
                    <c:v>FY 18/19</c:v>
                  </c:pt>
                  <c:pt idx="3">
                    <c:v>FY 19/20</c:v>
                  </c:pt>
                  <c:pt idx="4">
                    <c:v>FY 20/21</c:v>
                  </c:pt>
                  <c:pt idx="5">
                    <c:v>FY 21/22</c:v>
                  </c:pt>
                  <c:pt idx="6">
                    <c:v>FY 22/23</c:v>
                  </c:pt>
                  <c:pt idx="7">
                    <c:v>FY 23/24</c:v>
                  </c:pt>
                  <c:pt idx="8">
                    <c:v>FY 24/25</c:v>
                  </c:pt>
                  <c:pt idx="9">
                    <c:v>25/26 YTD (as of 12/1)</c:v>
                  </c:pt>
                </c:lvl>
              </c:multiLvlStrCache>
            </c:multiLvlStrRef>
          </c:cat>
          <c:val>
            <c:numRef>
              <c:f>'Planning Revenue2'!$C$24:$L$24</c:f>
              <c:numCache>
                <c:formatCode>_(* #,##0.00_);_(* \(#,##0.00\);_(* "-"??_);_(@_)</c:formatCode>
                <c:ptCount val="10"/>
                <c:pt idx="0">
                  <c:v>307553.84000000003</c:v>
                </c:pt>
                <c:pt idx="1">
                  <c:v>314500.19999999995</c:v>
                </c:pt>
                <c:pt idx="2">
                  <c:v>344255.14</c:v>
                </c:pt>
                <c:pt idx="3">
                  <c:v>646160.15</c:v>
                </c:pt>
                <c:pt idx="4">
                  <c:v>583989.36</c:v>
                </c:pt>
                <c:pt idx="5">
                  <c:v>527786.23999999999</c:v>
                </c:pt>
                <c:pt idx="6">
                  <c:v>422706.54</c:v>
                </c:pt>
                <c:pt idx="7">
                  <c:v>456372.44</c:v>
                </c:pt>
                <c:pt idx="8">
                  <c:v>352029.43</c:v>
                </c:pt>
                <c:pt idx="9">
                  <c:v>241871.38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20-4437-AAB9-D43111E96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307824"/>
        <c:axId val="1213306864"/>
      </c:lineChart>
      <c:catAx>
        <c:axId val="121330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306864"/>
        <c:crosses val="autoZero"/>
        <c:auto val="1"/>
        <c:lblAlgn val="ctr"/>
        <c:lblOffset val="100"/>
        <c:noMultiLvlLbl val="0"/>
      </c:catAx>
      <c:valAx>
        <c:axId val="121330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307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Planning</a:t>
            </a:r>
            <a:r>
              <a:rPr lang="en-US" baseline="0"/>
              <a:t> Revenue - Adjusted Totals</a:t>
            </a:r>
            <a:r>
              <a:rPr lang="en-US"/>
              <a:t>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'Planning Revenue2'!$A$22:$B$22</c:f>
              <c:strCache>
                <c:ptCount val="2"/>
                <c:pt idx="0">
                  <c:v>064-1072-421.21-10 </c:v>
                </c:pt>
                <c:pt idx="1">
                  <c:v>Cannabis Permits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'Planning Revenue2'!$C$4:$M$21</c:f>
              <c:multiLvlStrCache>
                <c:ptCount val="11"/>
                <c:lvl>
                  <c:pt idx="0">
                    <c:v> 21.06 </c:v>
                  </c:pt>
                  <c:pt idx="1">
                    <c:v> 24.18 </c:v>
                  </c:pt>
                  <c:pt idx="2">
                    <c:v> 25.00 </c:v>
                  </c:pt>
                  <c:pt idx="3">
                    <c:v> 37.09 </c:v>
                  </c:pt>
                  <c:pt idx="4">
                    <c:v> 2,809.44 </c:v>
                  </c:pt>
                  <c:pt idx="5">
                    <c:v> 25.00 </c:v>
                  </c:pt>
                  <c:pt idx="6">
                    <c:v>  </c:v>
                  </c:pt>
                  <c:pt idx="7">
                    <c:v> 437.97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407.48 </c:v>
                  </c:pt>
                  <c:pt idx="1">
                    <c:v> 721.78 </c:v>
                  </c:pt>
                  <c:pt idx="2">
                    <c:v> 7,460.40 </c:v>
                  </c:pt>
                  <c:pt idx="3">
                    <c:v> 4,810.82 </c:v>
                  </c:pt>
                  <c:pt idx="4">
                    <c:v> 2,220.21 </c:v>
                  </c:pt>
                  <c:pt idx="5">
                    <c:v> 7,068.75 </c:v>
                  </c:pt>
                  <c:pt idx="6">
                    <c:v> 95.00 </c:v>
                  </c:pt>
                  <c:pt idx="7">
                    <c:v> 5,000.00 </c:v>
                  </c:pt>
                  <c:pt idx="8">
                    <c:v> 4,107.00 </c:v>
                  </c:pt>
                  <c:pt idx="9">
                    <c:v> (20.00)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414.90 </c:v>
                  </c:pt>
                  <c:pt idx="1">
                    <c:v> 178.47 </c:v>
                  </c:pt>
                  <c:pt idx="2">
                    <c:v> 595.00 </c:v>
                  </c:pt>
                  <c:pt idx="3">
                    <c:v> 58.80 </c:v>
                  </c:pt>
                  <c:pt idx="4">
                    <c:v> 1,192.50 </c:v>
                  </c:pt>
                  <c:pt idx="5">
                    <c:v> 235.11 </c:v>
                  </c:pt>
                  <c:pt idx="6">
                    <c:v> 34.10 </c:v>
                  </c:pt>
                  <c:pt idx="7">
                    <c:v> 648.70 </c:v>
                  </c:pt>
                  <c:pt idx="8">
                    <c:v> 122.70 </c:v>
                  </c:pt>
                  <c:pt idx="9">
                    <c:v> 1,415.70 </c:v>
                  </c:pt>
                </c:lvl>
                <c:lvl>
                  <c:pt idx="7">
                    <c:v> 30.00 </c:v>
                  </c:pt>
                  <c:pt idx="8">
                    <c:v> 30.00 </c:v>
                  </c:pt>
                  <c:pt idx="9">
                    <c:v>  </c:v>
                  </c:pt>
                </c:lvl>
                <c:lvl>
                  <c:pt idx="1">
                    <c:v> 5,300.00 </c:v>
                  </c:pt>
                  <c:pt idx="2">
                    <c:v> 40,138.82 </c:v>
                  </c:pt>
                  <c:pt idx="3">
                    <c:v> 46,700.00 </c:v>
                  </c:pt>
                  <c:pt idx="4">
                    <c:v> 43,150.00 </c:v>
                  </c:pt>
                  <c:pt idx="5">
                    <c:v> 35,828.49 </c:v>
                  </c:pt>
                  <c:pt idx="6">
                    <c:v> 29,694.80 </c:v>
                  </c:pt>
                  <c:pt idx="7">
                    <c:v> 33,367.00 </c:v>
                  </c:pt>
                  <c:pt idx="8">
                    <c:v> 34,840.00 </c:v>
                  </c:pt>
                  <c:pt idx="9">
                    <c:v> 17,775.00 </c:v>
                  </c:pt>
                </c:lvl>
                <c:lvl>
                  <c:pt idx="0">
                    <c:v> 776.98 </c:v>
                  </c:pt>
                  <c:pt idx="1">
                    <c:v> 14,212.79 </c:v>
                  </c:pt>
                  <c:pt idx="2">
                    <c:v> 7,332.48 </c:v>
                  </c:pt>
                  <c:pt idx="3">
                    <c:v> 11,252.52 </c:v>
                  </c:pt>
                  <c:pt idx="4">
                    <c:v> 8,904.59 </c:v>
                  </c:pt>
                  <c:pt idx="5">
                    <c:v> 8,272.64 </c:v>
                  </c:pt>
                  <c:pt idx="6">
                    <c:v> 5,827.89 </c:v>
                  </c:pt>
                  <c:pt idx="7">
                    <c:v> 7,325.83 </c:v>
                  </c:pt>
                  <c:pt idx="8">
                    <c:v> 5,296.63 </c:v>
                  </c:pt>
                  <c:pt idx="9">
                    <c:v> 3,291.05 </c:v>
                  </c:pt>
                </c:lvl>
                <c:lvl>
                  <c:pt idx="0">
                    <c:v> 68,665.00 </c:v>
                  </c:pt>
                  <c:pt idx="1">
                    <c:v> 60,445.50 </c:v>
                  </c:pt>
                  <c:pt idx="2">
                    <c:v> 58,615.00 </c:v>
                  </c:pt>
                  <c:pt idx="3">
                    <c:v> 47,785.00 </c:v>
                  </c:pt>
                  <c:pt idx="4">
                    <c:v> 60,610.00 </c:v>
                  </c:pt>
                  <c:pt idx="5">
                    <c:v> 58,805.00 </c:v>
                  </c:pt>
                  <c:pt idx="6">
                    <c:v> 92,106.00 </c:v>
                  </c:pt>
                  <c:pt idx="7">
                    <c:v> 36,112.00 </c:v>
                  </c:pt>
                  <c:pt idx="8">
                    <c:v> 18,989.00 </c:v>
                  </c:pt>
                  <c:pt idx="9">
                    <c:v> 33,838.50 </c:v>
                  </c:pt>
                </c:lvl>
                <c:lvl>
                  <c:pt idx="0">
                    <c:v> 5,755.70 </c:v>
                  </c:pt>
                  <c:pt idx="1">
                    <c:v> 26,537.20 </c:v>
                  </c:pt>
                  <c:pt idx="2">
                    <c:v> 9,558.00 </c:v>
                  </c:pt>
                  <c:pt idx="3">
                    <c:v> 6,578.75 </c:v>
                  </c:pt>
                  <c:pt idx="4">
                    <c:v> 1,900.00 </c:v>
                  </c:pt>
                  <c:pt idx="5">
                    <c:v> 7,125.00 </c:v>
                  </c:pt>
                  <c:pt idx="6">
                    <c:v> 4,284.00 </c:v>
                  </c:pt>
                  <c:pt idx="7">
                    <c:v> 8,784.00 </c:v>
                  </c:pt>
                  <c:pt idx="8">
                    <c:v> 4,320.00 </c:v>
                  </c:pt>
                  <c:pt idx="9">
                    <c:v> 1,026.75 </c:v>
                  </c:pt>
                </c:lvl>
                <c:lvl>
                  <c:pt idx="0">
                    <c:v> 30,996.27 </c:v>
                  </c:pt>
                  <c:pt idx="1">
                    <c:v> 59,811.95 </c:v>
                  </c:pt>
                  <c:pt idx="2">
                    <c:v> 73,320.00 </c:v>
                  </c:pt>
                  <c:pt idx="3">
                    <c:v> 48,213.45 </c:v>
                  </c:pt>
                  <c:pt idx="4">
                    <c:v> 39,092.50 </c:v>
                  </c:pt>
                  <c:pt idx="5">
                    <c:v> 73,457.50 </c:v>
                  </c:pt>
                  <c:pt idx="6">
                    <c:v> 76,840.78 </c:v>
                  </c:pt>
                  <c:pt idx="7">
                    <c:v> 103,528.50 </c:v>
                  </c:pt>
                  <c:pt idx="8">
                    <c:v> 55,844.84 </c:v>
                  </c:pt>
                  <c:pt idx="9">
                    <c:v> 61,026.25 </c:v>
                  </c:pt>
                </c:lvl>
                <c:lvl>
                  <c:pt idx="0">
                    <c:v> 4,550.00 </c:v>
                  </c:pt>
                  <c:pt idx="1">
                    <c:v> 1,016.28 </c:v>
                  </c:pt>
                  <c:pt idx="2">
                    <c:v> 11,425.00 </c:v>
                  </c:pt>
                  <c:pt idx="3">
                    <c:v> 5,700.00 </c:v>
                  </c:pt>
                  <c:pt idx="4">
                    <c:v> 3,705.00 </c:v>
                  </c:pt>
                  <c:pt idx="5">
                    <c:v> 8,763.75 </c:v>
                  </c:pt>
                  <c:pt idx="6">
                    <c:v> 1,015.00 </c:v>
                  </c:pt>
                  <c:pt idx="7">
                    <c:v> 26,962.00 </c:v>
                  </c:pt>
                  <c:pt idx="8">
                    <c:v> 5,626.00 </c:v>
                  </c:pt>
                  <c:pt idx="9">
                    <c:v> 10,565.43 </c:v>
                  </c:pt>
                </c:lvl>
                <c:lvl>
                  <c:pt idx="0">
                    <c:v> 23,007.00 </c:v>
                  </c:pt>
                  <c:pt idx="1">
                    <c:v> 26,759.14 </c:v>
                  </c:pt>
                  <c:pt idx="2">
                    <c:v> 14,100.30 </c:v>
                  </c:pt>
                  <c:pt idx="3">
                    <c:v> 9,562.50 </c:v>
                  </c:pt>
                  <c:pt idx="4">
                    <c:v> 10,991.00 </c:v>
                  </c:pt>
                  <c:pt idx="5">
                    <c:v> 8,550.00 </c:v>
                  </c:pt>
                  <c:pt idx="6">
                    <c:v> 15,533.00 </c:v>
                  </c:pt>
                  <c:pt idx="7">
                    <c:v> 7,808.00 </c:v>
                  </c:pt>
                  <c:pt idx="8">
                    <c:v> 6,752.00 </c:v>
                  </c:pt>
                  <c:pt idx="9">
                    <c:v> 39,685.76 </c:v>
                  </c:pt>
                </c:lvl>
                <c:lvl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5,100.00 </c:v>
                  </c:pt>
                  <c:pt idx="1">
                    <c:v> 3,865.00 </c:v>
                  </c:pt>
                  <c:pt idx="2">
                    <c:v> 4,012.80 </c:v>
                  </c:pt>
                  <c:pt idx="3">
                    <c:v> 2,559.70 </c:v>
                  </c:pt>
                  <c:pt idx="4">
                    <c:v> 4,922.50 </c:v>
                  </c:pt>
                  <c:pt idx="5">
                    <c:v> 4,922.50 </c:v>
                  </c:pt>
                  <c:pt idx="6">
                    <c:v> 2,658.15 </c:v>
                  </c:pt>
                  <c:pt idx="7">
                    <c:v> 3,839.55 </c:v>
                  </c:pt>
                  <c:pt idx="8">
                    <c:v> 2,658.15 </c:v>
                  </c:pt>
                  <c:pt idx="9">
                    <c:v> 1,279.85 </c:v>
                  </c:pt>
                </c:lvl>
                <c:lvl>
                  <c:pt idx="0">
                    <c:v> 113,854.95 </c:v>
                  </c:pt>
                  <c:pt idx="1">
                    <c:v> 32,327.53 </c:v>
                  </c:pt>
                  <c:pt idx="2">
                    <c:v> 39,934.50 </c:v>
                  </c:pt>
                  <c:pt idx="3">
                    <c:v> 46,172.23 </c:v>
                  </c:pt>
                  <c:pt idx="4">
                    <c:v> 43,137.77 </c:v>
                  </c:pt>
                  <c:pt idx="5">
                    <c:v> 43,941.00 </c:v>
                  </c:pt>
                  <c:pt idx="6">
                    <c:v> 45,929.60 </c:v>
                  </c:pt>
                  <c:pt idx="7">
                    <c:v> 56,949.04 </c:v>
                  </c:pt>
                  <c:pt idx="8">
                    <c:v> 61,958.25 </c:v>
                  </c:pt>
                  <c:pt idx="9">
                    <c:v> 29,210.03 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128.25 </c:v>
                  </c:pt>
                </c:lvl>
                <c:lvl>
                  <c:pt idx="0">
                    <c:v> 54,004.50 </c:v>
                  </c:pt>
                  <c:pt idx="1">
                    <c:v> 83,300.38 </c:v>
                  </c:pt>
                  <c:pt idx="2">
                    <c:v> 77,737.84 </c:v>
                  </c:pt>
                  <c:pt idx="3">
                    <c:v> 52,800.25 </c:v>
                  </c:pt>
                  <c:pt idx="4">
                    <c:v> 32,205.00 </c:v>
                  </c:pt>
                  <c:pt idx="5">
                    <c:v> 43,337.75 </c:v>
                  </c:pt>
                  <c:pt idx="6">
                    <c:v> 41,460.96 </c:v>
                  </c:pt>
                  <c:pt idx="7">
                    <c:v> 43,883.35 </c:v>
                  </c:pt>
                  <c:pt idx="8">
                    <c:v> 38,937.36 </c:v>
                  </c:pt>
                  <c:pt idx="9">
                    <c:v> 7,648.81 </c:v>
                  </c:pt>
                </c:lvl>
                <c:lvl>
                  <c:pt idx="0">
                    <c:v>FY 16/17</c:v>
                  </c:pt>
                  <c:pt idx="1">
                    <c:v>FY 17/18</c:v>
                  </c:pt>
                  <c:pt idx="2">
                    <c:v>FY 18/19</c:v>
                  </c:pt>
                  <c:pt idx="3">
                    <c:v>FY 19/20</c:v>
                  </c:pt>
                  <c:pt idx="4">
                    <c:v>FY 20/21</c:v>
                  </c:pt>
                  <c:pt idx="5">
                    <c:v>FY 21/22</c:v>
                  </c:pt>
                  <c:pt idx="6">
                    <c:v>FY 22/23</c:v>
                  </c:pt>
                  <c:pt idx="7">
                    <c:v>FY 23/24</c:v>
                  </c:pt>
                  <c:pt idx="8">
                    <c:v>FY 24/25</c:v>
                  </c:pt>
                  <c:pt idx="9">
                    <c:v>25/26 YTD (as of 12/1)</c:v>
                  </c:pt>
                  <c:pt idx="10">
                    <c:v>Projected YTD</c:v>
                  </c:pt>
                </c:lvl>
              </c:multiLvlStrCache>
            </c:multiLvlStrRef>
          </c:cat>
          <c:val>
            <c:numRef>
              <c:f>'Planning Revenue2'!$C$22:$M$22</c:f>
              <c:numCache>
                <c:formatCode>_(* #,##0.00_);_(* \(#,##0.00\);_(* "-"??_);_(@_)</c:formatCode>
                <c:ptCount val="11"/>
                <c:pt idx="3" formatCode="#,##0.00">
                  <c:v>236079.04</c:v>
                </c:pt>
                <c:pt idx="4" formatCode="#,##0.00">
                  <c:v>250013.85</c:v>
                </c:pt>
                <c:pt idx="5" formatCode="#,##0.00">
                  <c:v>167698.75</c:v>
                </c:pt>
                <c:pt idx="6" formatCode="#,##0.00">
                  <c:v>102134</c:v>
                </c:pt>
                <c:pt idx="7" formatCode="#,##0.00">
                  <c:v>93345</c:v>
                </c:pt>
                <c:pt idx="8" formatCode="#,##0.00">
                  <c:v>100733</c:v>
                </c:pt>
                <c:pt idx="9">
                  <c:v>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D4-4914-A557-8D25194DF485}"/>
            </c:ext>
          </c:extLst>
        </c:ser>
        <c:ser>
          <c:idx val="1"/>
          <c:order val="1"/>
          <c:tx>
            <c:strRef>
              <c:f>'Planning Revenue2'!$A$23:$B$23</c:f>
              <c:strCache>
                <c:ptCount val="2"/>
                <c:pt idx="0">
                  <c:v>064-1072-421.21-12</c:v>
                </c:pt>
                <c:pt idx="1">
                  <c:v>Cannbis Environmental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'Planning Revenue2'!$C$4:$M$21</c:f>
              <c:multiLvlStrCache>
                <c:ptCount val="11"/>
                <c:lvl>
                  <c:pt idx="0">
                    <c:v> 21.06 </c:v>
                  </c:pt>
                  <c:pt idx="1">
                    <c:v> 24.18 </c:v>
                  </c:pt>
                  <c:pt idx="2">
                    <c:v> 25.00 </c:v>
                  </c:pt>
                  <c:pt idx="3">
                    <c:v> 37.09 </c:v>
                  </c:pt>
                  <c:pt idx="4">
                    <c:v> 2,809.44 </c:v>
                  </c:pt>
                  <c:pt idx="5">
                    <c:v> 25.00 </c:v>
                  </c:pt>
                  <c:pt idx="6">
                    <c:v>  </c:v>
                  </c:pt>
                  <c:pt idx="7">
                    <c:v> 437.97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407.48 </c:v>
                  </c:pt>
                  <c:pt idx="1">
                    <c:v> 721.78 </c:v>
                  </c:pt>
                  <c:pt idx="2">
                    <c:v> 7,460.40 </c:v>
                  </c:pt>
                  <c:pt idx="3">
                    <c:v> 4,810.82 </c:v>
                  </c:pt>
                  <c:pt idx="4">
                    <c:v> 2,220.21 </c:v>
                  </c:pt>
                  <c:pt idx="5">
                    <c:v> 7,068.75 </c:v>
                  </c:pt>
                  <c:pt idx="6">
                    <c:v> 95.00 </c:v>
                  </c:pt>
                  <c:pt idx="7">
                    <c:v> 5,000.00 </c:v>
                  </c:pt>
                  <c:pt idx="8">
                    <c:v> 4,107.00 </c:v>
                  </c:pt>
                  <c:pt idx="9">
                    <c:v> (20.00)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414.90 </c:v>
                  </c:pt>
                  <c:pt idx="1">
                    <c:v> 178.47 </c:v>
                  </c:pt>
                  <c:pt idx="2">
                    <c:v> 595.00 </c:v>
                  </c:pt>
                  <c:pt idx="3">
                    <c:v> 58.80 </c:v>
                  </c:pt>
                  <c:pt idx="4">
                    <c:v> 1,192.50 </c:v>
                  </c:pt>
                  <c:pt idx="5">
                    <c:v> 235.11 </c:v>
                  </c:pt>
                  <c:pt idx="6">
                    <c:v> 34.10 </c:v>
                  </c:pt>
                  <c:pt idx="7">
                    <c:v> 648.70 </c:v>
                  </c:pt>
                  <c:pt idx="8">
                    <c:v> 122.70 </c:v>
                  </c:pt>
                  <c:pt idx="9">
                    <c:v> 1,415.70 </c:v>
                  </c:pt>
                </c:lvl>
                <c:lvl>
                  <c:pt idx="7">
                    <c:v> 30.00 </c:v>
                  </c:pt>
                  <c:pt idx="8">
                    <c:v> 30.00 </c:v>
                  </c:pt>
                  <c:pt idx="9">
                    <c:v>  </c:v>
                  </c:pt>
                </c:lvl>
                <c:lvl>
                  <c:pt idx="1">
                    <c:v> 5,300.00 </c:v>
                  </c:pt>
                  <c:pt idx="2">
                    <c:v> 40,138.82 </c:v>
                  </c:pt>
                  <c:pt idx="3">
                    <c:v> 46,700.00 </c:v>
                  </c:pt>
                  <c:pt idx="4">
                    <c:v> 43,150.00 </c:v>
                  </c:pt>
                  <c:pt idx="5">
                    <c:v> 35,828.49 </c:v>
                  </c:pt>
                  <c:pt idx="6">
                    <c:v> 29,694.80 </c:v>
                  </c:pt>
                  <c:pt idx="7">
                    <c:v> 33,367.00 </c:v>
                  </c:pt>
                  <c:pt idx="8">
                    <c:v> 34,840.00 </c:v>
                  </c:pt>
                  <c:pt idx="9">
                    <c:v> 17,775.00 </c:v>
                  </c:pt>
                </c:lvl>
                <c:lvl>
                  <c:pt idx="0">
                    <c:v> 776.98 </c:v>
                  </c:pt>
                  <c:pt idx="1">
                    <c:v> 14,212.79 </c:v>
                  </c:pt>
                  <c:pt idx="2">
                    <c:v> 7,332.48 </c:v>
                  </c:pt>
                  <c:pt idx="3">
                    <c:v> 11,252.52 </c:v>
                  </c:pt>
                  <c:pt idx="4">
                    <c:v> 8,904.59 </c:v>
                  </c:pt>
                  <c:pt idx="5">
                    <c:v> 8,272.64 </c:v>
                  </c:pt>
                  <c:pt idx="6">
                    <c:v> 5,827.89 </c:v>
                  </c:pt>
                  <c:pt idx="7">
                    <c:v> 7,325.83 </c:v>
                  </c:pt>
                  <c:pt idx="8">
                    <c:v> 5,296.63 </c:v>
                  </c:pt>
                  <c:pt idx="9">
                    <c:v> 3,291.05 </c:v>
                  </c:pt>
                </c:lvl>
                <c:lvl>
                  <c:pt idx="0">
                    <c:v> 68,665.00 </c:v>
                  </c:pt>
                  <c:pt idx="1">
                    <c:v> 60,445.50 </c:v>
                  </c:pt>
                  <c:pt idx="2">
                    <c:v> 58,615.00 </c:v>
                  </c:pt>
                  <c:pt idx="3">
                    <c:v> 47,785.00 </c:v>
                  </c:pt>
                  <c:pt idx="4">
                    <c:v> 60,610.00 </c:v>
                  </c:pt>
                  <c:pt idx="5">
                    <c:v> 58,805.00 </c:v>
                  </c:pt>
                  <c:pt idx="6">
                    <c:v> 92,106.00 </c:v>
                  </c:pt>
                  <c:pt idx="7">
                    <c:v> 36,112.00 </c:v>
                  </c:pt>
                  <c:pt idx="8">
                    <c:v> 18,989.00 </c:v>
                  </c:pt>
                  <c:pt idx="9">
                    <c:v> 33,838.50 </c:v>
                  </c:pt>
                </c:lvl>
                <c:lvl>
                  <c:pt idx="0">
                    <c:v> 5,755.70 </c:v>
                  </c:pt>
                  <c:pt idx="1">
                    <c:v> 26,537.20 </c:v>
                  </c:pt>
                  <c:pt idx="2">
                    <c:v> 9,558.00 </c:v>
                  </c:pt>
                  <c:pt idx="3">
                    <c:v> 6,578.75 </c:v>
                  </c:pt>
                  <c:pt idx="4">
                    <c:v> 1,900.00 </c:v>
                  </c:pt>
                  <c:pt idx="5">
                    <c:v> 7,125.00 </c:v>
                  </c:pt>
                  <c:pt idx="6">
                    <c:v> 4,284.00 </c:v>
                  </c:pt>
                  <c:pt idx="7">
                    <c:v> 8,784.00 </c:v>
                  </c:pt>
                  <c:pt idx="8">
                    <c:v> 4,320.00 </c:v>
                  </c:pt>
                  <c:pt idx="9">
                    <c:v> 1,026.75 </c:v>
                  </c:pt>
                </c:lvl>
                <c:lvl>
                  <c:pt idx="0">
                    <c:v> 30,996.27 </c:v>
                  </c:pt>
                  <c:pt idx="1">
                    <c:v> 59,811.95 </c:v>
                  </c:pt>
                  <c:pt idx="2">
                    <c:v> 73,320.00 </c:v>
                  </c:pt>
                  <c:pt idx="3">
                    <c:v> 48,213.45 </c:v>
                  </c:pt>
                  <c:pt idx="4">
                    <c:v> 39,092.50 </c:v>
                  </c:pt>
                  <c:pt idx="5">
                    <c:v> 73,457.50 </c:v>
                  </c:pt>
                  <c:pt idx="6">
                    <c:v> 76,840.78 </c:v>
                  </c:pt>
                  <c:pt idx="7">
                    <c:v> 103,528.50 </c:v>
                  </c:pt>
                  <c:pt idx="8">
                    <c:v> 55,844.84 </c:v>
                  </c:pt>
                  <c:pt idx="9">
                    <c:v> 61,026.25 </c:v>
                  </c:pt>
                </c:lvl>
                <c:lvl>
                  <c:pt idx="0">
                    <c:v> 4,550.00 </c:v>
                  </c:pt>
                  <c:pt idx="1">
                    <c:v> 1,016.28 </c:v>
                  </c:pt>
                  <c:pt idx="2">
                    <c:v> 11,425.00 </c:v>
                  </c:pt>
                  <c:pt idx="3">
                    <c:v> 5,700.00 </c:v>
                  </c:pt>
                  <c:pt idx="4">
                    <c:v> 3,705.00 </c:v>
                  </c:pt>
                  <c:pt idx="5">
                    <c:v> 8,763.75 </c:v>
                  </c:pt>
                  <c:pt idx="6">
                    <c:v> 1,015.00 </c:v>
                  </c:pt>
                  <c:pt idx="7">
                    <c:v> 26,962.00 </c:v>
                  </c:pt>
                  <c:pt idx="8">
                    <c:v> 5,626.00 </c:v>
                  </c:pt>
                  <c:pt idx="9">
                    <c:v> 10,565.43 </c:v>
                  </c:pt>
                </c:lvl>
                <c:lvl>
                  <c:pt idx="0">
                    <c:v> 23,007.00 </c:v>
                  </c:pt>
                  <c:pt idx="1">
                    <c:v> 26,759.14 </c:v>
                  </c:pt>
                  <c:pt idx="2">
                    <c:v> 14,100.30 </c:v>
                  </c:pt>
                  <c:pt idx="3">
                    <c:v> 9,562.50 </c:v>
                  </c:pt>
                  <c:pt idx="4">
                    <c:v> 10,991.00 </c:v>
                  </c:pt>
                  <c:pt idx="5">
                    <c:v> 8,550.00 </c:v>
                  </c:pt>
                  <c:pt idx="6">
                    <c:v> 15,533.00 </c:v>
                  </c:pt>
                  <c:pt idx="7">
                    <c:v> 7,808.00 </c:v>
                  </c:pt>
                  <c:pt idx="8">
                    <c:v> 6,752.00 </c:v>
                  </c:pt>
                  <c:pt idx="9">
                    <c:v> 39,685.76 </c:v>
                  </c:pt>
                </c:lvl>
                <c:lvl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5,100.00 </c:v>
                  </c:pt>
                  <c:pt idx="1">
                    <c:v> 3,865.00 </c:v>
                  </c:pt>
                  <c:pt idx="2">
                    <c:v> 4,012.80 </c:v>
                  </c:pt>
                  <c:pt idx="3">
                    <c:v> 2,559.70 </c:v>
                  </c:pt>
                  <c:pt idx="4">
                    <c:v> 4,922.50 </c:v>
                  </c:pt>
                  <c:pt idx="5">
                    <c:v> 4,922.50 </c:v>
                  </c:pt>
                  <c:pt idx="6">
                    <c:v> 2,658.15 </c:v>
                  </c:pt>
                  <c:pt idx="7">
                    <c:v> 3,839.55 </c:v>
                  </c:pt>
                  <c:pt idx="8">
                    <c:v> 2,658.15 </c:v>
                  </c:pt>
                  <c:pt idx="9">
                    <c:v> 1,279.85 </c:v>
                  </c:pt>
                </c:lvl>
                <c:lvl>
                  <c:pt idx="0">
                    <c:v> 113,854.95 </c:v>
                  </c:pt>
                  <c:pt idx="1">
                    <c:v> 32,327.53 </c:v>
                  </c:pt>
                  <c:pt idx="2">
                    <c:v> 39,934.50 </c:v>
                  </c:pt>
                  <c:pt idx="3">
                    <c:v> 46,172.23 </c:v>
                  </c:pt>
                  <c:pt idx="4">
                    <c:v> 43,137.77 </c:v>
                  </c:pt>
                  <c:pt idx="5">
                    <c:v> 43,941.00 </c:v>
                  </c:pt>
                  <c:pt idx="6">
                    <c:v> 45,929.60 </c:v>
                  </c:pt>
                  <c:pt idx="7">
                    <c:v> 56,949.04 </c:v>
                  </c:pt>
                  <c:pt idx="8">
                    <c:v> 61,958.25 </c:v>
                  </c:pt>
                  <c:pt idx="9">
                    <c:v> 29,210.03 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128.25 </c:v>
                  </c:pt>
                </c:lvl>
                <c:lvl>
                  <c:pt idx="0">
                    <c:v> 54,004.50 </c:v>
                  </c:pt>
                  <c:pt idx="1">
                    <c:v> 83,300.38 </c:v>
                  </c:pt>
                  <c:pt idx="2">
                    <c:v> 77,737.84 </c:v>
                  </c:pt>
                  <c:pt idx="3">
                    <c:v> 52,800.25 </c:v>
                  </c:pt>
                  <c:pt idx="4">
                    <c:v> 32,205.00 </c:v>
                  </c:pt>
                  <c:pt idx="5">
                    <c:v> 43,337.75 </c:v>
                  </c:pt>
                  <c:pt idx="6">
                    <c:v> 41,460.96 </c:v>
                  </c:pt>
                  <c:pt idx="7">
                    <c:v> 43,883.35 </c:v>
                  </c:pt>
                  <c:pt idx="8">
                    <c:v> 38,937.36 </c:v>
                  </c:pt>
                  <c:pt idx="9">
                    <c:v> 7,648.81 </c:v>
                  </c:pt>
                </c:lvl>
                <c:lvl>
                  <c:pt idx="0">
                    <c:v>FY 16/17</c:v>
                  </c:pt>
                  <c:pt idx="1">
                    <c:v>FY 17/18</c:v>
                  </c:pt>
                  <c:pt idx="2">
                    <c:v>FY 18/19</c:v>
                  </c:pt>
                  <c:pt idx="3">
                    <c:v>FY 19/20</c:v>
                  </c:pt>
                  <c:pt idx="4">
                    <c:v>FY 20/21</c:v>
                  </c:pt>
                  <c:pt idx="5">
                    <c:v>FY 21/22</c:v>
                  </c:pt>
                  <c:pt idx="6">
                    <c:v>FY 22/23</c:v>
                  </c:pt>
                  <c:pt idx="7">
                    <c:v>FY 23/24</c:v>
                  </c:pt>
                  <c:pt idx="8">
                    <c:v>FY 24/25</c:v>
                  </c:pt>
                  <c:pt idx="9">
                    <c:v>25/26 YTD (as of 12/1)</c:v>
                  </c:pt>
                  <c:pt idx="10">
                    <c:v>Projected YTD</c:v>
                  </c:pt>
                </c:lvl>
              </c:multiLvlStrCache>
            </c:multiLvlStrRef>
          </c:cat>
          <c:val>
            <c:numRef>
              <c:f>'Planning Revenue2'!$C$23:$M$23</c:f>
              <c:numCache>
                <c:formatCode>_(* #,##0.00_);_(* \(#,##0.00\);_(* "-"??_);_(@_)</c:formatCode>
                <c:ptCount val="11"/>
                <c:pt idx="3" formatCode="#,##0.00">
                  <c:v>127850</c:v>
                </c:pt>
                <c:pt idx="4" formatCode="#,##0.00">
                  <c:v>79135</c:v>
                </c:pt>
                <c:pt idx="5" formatCode="#,##0.00">
                  <c:v>59755</c:v>
                </c:pt>
                <c:pt idx="6" formatCode="#,##0.00">
                  <c:v>5093.26</c:v>
                </c:pt>
                <c:pt idx="7" formatCode="#,##0.00">
                  <c:v>28351.5</c:v>
                </c:pt>
                <c:pt idx="8" formatCode="#,##0.00">
                  <c:v>11814.5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D4-4914-A557-8D25194DF485}"/>
            </c:ext>
          </c:extLst>
        </c:ser>
        <c:ser>
          <c:idx val="2"/>
          <c:order val="2"/>
          <c:tx>
            <c:strRef>
              <c:f>'Planning Revenue2'!$A$24:$B$24</c:f>
              <c:strCache>
                <c:ptCount val="2"/>
                <c:pt idx="0">
                  <c:v> </c:v>
                </c:pt>
                <c:pt idx="1">
                  <c:v>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'Planning Revenue2'!$C$4:$M$21</c:f>
              <c:multiLvlStrCache>
                <c:ptCount val="11"/>
                <c:lvl>
                  <c:pt idx="0">
                    <c:v> 21.06 </c:v>
                  </c:pt>
                  <c:pt idx="1">
                    <c:v> 24.18 </c:v>
                  </c:pt>
                  <c:pt idx="2">
                    <c:v> 25.00 </c:v>
                  </c:pt>
                  <c:pt idx="3">
                    <c:v> 37.09 </c:v>
                  </c:pt>
                  <c:pt idx="4">
                    <c:v> 2,809.44 </c:v>
                  </c:pt>
                  <c:pt idx="5">
                    <c:v> 25.00 </c:v>
                  </c:pt>
                  <c:pt idx="6">
                    <c:v>  </c:v>
                  </c:pt>
                  <c:pt idx="7">
                    <c:v> 437.97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407.48 </c:v>
                  </c:pt>
                  <c:pt idx="1">
                    <c:v> 721.78 </c:v>
                  </c:pt>
                  <c:pt idx="2">
                    <c:v> 7,460.40 </c:v>
                  </c:pt>
                  <c:pt idx="3">
                    <c:v> 4,810.82 </c:v>
                  </c:pt>
                  <c:pt idx="4">
                    <c:v> 2,220.21 </c:v>
                  </c:pt>
                  <c:pt idx="5">
                    <c:v> 7,068.75 </c:v>
                  </c:pt>
                  <c:pt idx="6">
                    <c:v> 95.00 </c:v>
                  </c:pt>
                  <c:pt idx="7">
                    <c:v> 5,000.00 </c:v>
                  </c:pt>
                  <c:pt idx="8">
                    <c:v> 4,107.00 </c:v>
                  </c:pt>
                  <c:pt idx="9">
                    <c:v> (20.00)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414.90 </c:v>
                  </c:pt>
                  <c:pt idx="1">
                    <c:v> 178.47 </c:v>
                  </c:pt>
                  <c:pt idx="2">
                    <c:v> 595.00 </c:v>
                  </c:pt>
                  <c:pt idx="3">
                    <c:v> 58.80 </c:v>
                  </c:pt>
                  <c:pt idx="4">
                    <c:v> 1,192.50 </c:v>
                  </c:pt>
                  <c:pt idx="5">
                    <c:v> 235.11 </c:v>
                  </c:pt>
                  <c:pt idx="6">
                    <c:v> 34.10 </c:v>
                  </c:pt>
                  <c:pt idx="7">
                    <c:v> 648.70 </c:v>
                  </c:pt>
                  <c:pt idx="8">
                    <c:v> 122.70 </c:v>
                  </c:pt>
                  <c:pt idx="9">
                    <c:v> 1,415.70 </c:v>
                  </c:pt>
                </c:lvl>
                <c:lvl>
                  <c:pt idx="7">
                    <c:v> 30.00 </c:v>
                  </c:pt>
                  <c:pt idx="8">
                    <c:v> 30.00 </c:v>
                  </c:pt>
                  <c:pt idx="9">
                    <c:v>  </c:v>
                  </c:pt>
                </c:lvl>
                <c:lvl>
                  <c:pt idx="1">
                    <c:v> 5,300.00 </c:v>
                  </c:pt>
                  <c:pt idx="2">
                    <c:v> 40,138.82 </c:v>
                  </c:pt>
                  <c:pt idx="3">
                    <c:v> 46,700.00 </c:v>
                  </c:pt>
                  <c:pt idx="4">
                    <c:v> 43,150.00 </c:v>
                  </c:pt>
                  <c:pt idx="5">
                    <c:v> 35,828.49 </c:v>
                  </c:pt>
                  <c:pt idx="6">
                    <c:v> 29,694.80 </c:v>
                  </c:pt>
                  <c:pt idx="7">
                    <c:v> 33,367.00 </c:v>
                  </c:pt>
                  <c:pt idx="8">
                    <c:v> 34,840.00 </c:v>
                  </c:pt>
                  <c:pt idx="9">
                    <c:v> 17,775.00 </c:v>
                  </c:pt>
                </c:lvl>
                <c:lvl>
                  <c:pt idx="0">
                    <c:v> 776.98 </c:v>
                  </c:pt>
                  <c:pt idx="1">
                    <c:v> 14,212.79 </c:v>
                  </c:pt>
                  <c:pt idx="2">
                    <c:v> 7,332.48 </c:v>
                  </c:pt>
                  <c:pt idx="3">
                    <c:v> 11,252.52 </c:v>
                  </c:pt>
                  <c:pt idx="4">
                    <c:v> 8,904.59 </c:v>
                  </c:pt>
                  <c:pt idx="5">
                    <c:v> 8,272.64 </c:v>
                  </c:pt>
                  <c:pt idx="6">
                    <c:v> 5,827.89 </c:v>
                  </c:pt>
                  <c:pt idx="7">
                    <c:v> 7,325.83 </c:v>
                  </c:pt>
                  <c:pt idx="8">
                    <c:v> 5,296.63 </c:v>
                  </c:pt>
                  <c:pt idx="9">
                    <c:v> 3,291.05 </c:v>
                  </c:pt>
                </c:lvl>
                <c:lvl>
                  <c:pt idx="0">
                    <c:v> 68,665.00 </c:v>
                  </c:pt>
                  <c:pt idx="1">
                    <c:v> 60,445.50 </c:v>
                  </c:pt>
                  <c:pt idx="2">
                    <c:v> 58,615.00 </c:v>
                  </c:pt>
                  <c:pt idx="3">
                    <c:v> 47,785.00 </c:v>
                  </c:pt>
                  <c:pt idx="4">
                    <c:v> 60,610.00 </c:v>
                  </c:pt>
                  <c:pt idx="5">
                    <c:v> 58,805.00 </c:v>
                  </c:pt>
                  <c:pt idx="6">
                    <c:v> 92,106.00 </c:v>
                  </c:pt>
                  <c:pt idx="7">
                    <c:v> 36,112.00 </c:v>
                  </c:pt>
                  <c:pt idx="8">
                    <c:v> 18,989.00 </c:v>
                  </c:pt>
                  <c:pt idx="9">
                    <c:v> 33,838.50 </c:v>
                  </c:pt>
                </c:lvl>
                <c:lvl>
                  <c:pt idx="0">
                    <c:v> 5,755.70 </c:v>
                  </c:pt>
                  <c:pt idx="1">
                    <c:v> 26,537.20 </c:v>
                  </c:pt>
                  <c:pt idx="2">
                    <c:v> 9,558.00 </c:v>
                  </c:pt>
                  <c:pt idx="3">
                    <c:v> 6,578.75 </c:v>
                  </c:pt>
                  <c:pt idx="4">
                    <c:v> 1,900.00 </c:v>
                  </c:pt>
                  <c:pt idx="5">
                    <c:v> 7,125.00 </c:v>
                  </c:pt>
                  <c:pt idx="6">
                    <c:v> 4,284.00 </c:v>
                  </c:pt>
                  <c:pt idx="7">
                    <c:v> 8,784.00 </c:v>
                  </c:pt>
                  <c:pt idx="8">
                    <c:v> 4,320.00 </c:v>
                  </c:pt>
                  <c:pt idx="9">
                    <c:v> 1,026.75 </c:v>
                  </c:pt>
                </c:lvl>
                <c:lvl>
                  <c:pt idx="0">
                    <c:v> 30,996.27 </c:v>
                  </c:pt>
                  <c:pt idx="1">
                    <c:v> 59,811.95 </c:v>
                  </c:pt>
                  <c:pt idx="2">
                    <c:v> 73,320.00 </c:v>
                  </c:pt>
                  <c:pt idx="3">
                    <c:v> 48,213.45 </c:v>
                  </c:pt>
                  <c:pt idx="4">
                    <c:v> 39,092.50 </c:v>
                  </c:pt>
                  <c:pt idx="5">
                    <c:v> 73,457.50 </c:v>
                  </c:pt>
                  <c:pt idx="6">
                    <c:v> 76,840.78 </c:v>
                  </c:pt>
                  <c:pt idx="7">
                    <c:v> 103,528.50 </c:v>
                  </c:pt>
                  <c:pt idx="8">
                    <c:v> 55,844.84 </c:v>
                  </c:pt>
                  <c:pt idx="9">
                    <c:v> 61,026.25 </c:v>
                  </c:pt>
                </c:lvl>
                <c:lvl>
                  <c:pt idx="0">
                    <c:v> 4,550.00 </c:v>
                  </c:pt>
                  <c:pt idx="1">
                    <c:v> 1,016.28 </c:v>
                  </c:pt>
                  <c:pt idx="2">
                    <c:v> 11,425.00 </c:v>
                  </c:pt>
                  <c:pt idx="3">
                    <c:v> 5,700.00 </c:v>
                  </c:pt>
                  <c:pt idx="4">
                    <c:v> 3,705.00 </c:v>
                  </c:pt>
                  <c:pt idx="5">
                    <c:v> 8,763.75 </c:v>
                  </c:pt>
                  <c:pt idx="6">
                    <c:v> 1,015.00 </c:v>
                  </c:pt>
                  <c:pt idx="7">
                    <c:v> 26,962.00 </c:v>
                  </c:pt>
                  <c:pt idx="8">
                    <c:v> 5,626.00 </c:v>
                  </c:pt>
                  <c:pt idx="9">
                    <c:v> 10,565.43 </c:v>
                  </c:pt>
                </c:lvl>
                <c:lvl>
                  <c:pt idx="0">
                    <c:v> 23,007.00 </c:v>
                  </c:pt>
                  <c:pt idx="1">
                    <c:v> 26,759.14 </c:v>
                  </c:pt>
                  <c:pt idx="2">
                    <c:v> 14,100.30 </c:v>
                  </c:pt>
                  <c:pt idx="3">
                    <c:v> 9,562.50 </c:v>
                  </c:pt>
                  <c:pt idx="4">
                    <c:v> 10,991.00 </c:v>
                  </c:pt>
                  <c:pt idx="5">
                    <c:v> 8,550.00 </c:v>
                  </c:pt>
                  <c:pt idx="6">
                    <c:v> 15,533.00 </c:v>
                  </c:pt>
                  <c:pt idx="7">
                    <c:v> 7,808.00 </c:v>
                  </c:pt>
                  <c:pt idx="8">
                    <c:v> 6,752.00 </c:v>
                  </c:pt>
                  <c:pt idx="9">
                    <c:v> 39,685.76 </c:v>
                  </c:pt>
                </c:lvl>
                <c:lvl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 </c:v>
                  </c:pt>
                </c:lvl>
                <c:lvl>
                  <c:pt idx="0">
                    <c:v> 5,100.00 </c:v>
                  </c:pt>
                  <c:pt idx="1">
                    <c:v> 3,865.00 </c:v>
                  </c:pt>
                  <c:pt idx="2">
                    <c:v> 4,012.80 </c:v>
                  </c:pt>
                  <c:pt idx="3">
                    <c:v> 2,559.70 </c:v>
                  </c:pt>
                  <c:pt idx="4">
                    <c:v> 4,922.50 </c:v>
                  </c:pt>
                  <c:pt idx="5">
                    <c:v> 4,922.50 </c:v>
                  </c:pt>
                  <c:pt idx="6">
                    <c:v> 2,658.15 </c:v>
                  </c:pt>
                  <c:pt idx="7">
                    <c:v> 3,839.55 </c:v>
                  </c:pt>
                  <c:pt idx="8">
                    <c:v> 2,658.15 </c:v>
                  </c:pt>
                  <c:pt idx="9">
                    <c:v> 1,279.85 </c:v>
                  </c:pt>
                </c:lvl>
                <c:lvl>
                  <c:pt idx="0">
                    <c:v> 113,854.95 </c:v>
                  </c:pt>
                  <c:pt idx="1">
                    <c:v> 32,327.53 </c:v>
                  </c:pt>
                  <c:pt idx="2">
                    <c:v> 39,934.50 </c:v>
                  </c:pt>
                  <c:pt idx="3">
                    <c:v> 46,172.23 </c:v>
                  </c:pt>
                  <c:pt idx="4">
                    <c:v> 43,137.77 </c:v>
                  </c:pt>
                  <c:pt idx="5">
                    <c:v> 43,941.00 </c:v>
                  </c:pt>
                  <c:pt idx="6">
                    <c:v> 45,929.60 </c:v>
                  </c:pt>
                  <c:pt idx="7">
                    <c:v> 56,949.04 </c:v>
                  </c:pt>
                  <c:pt idx="8">
                    <c:v> 61,958.25 </c:v>
                  </c:pt>
                  <c:pt idx="9">
                    <c:v> 29,210.03 </c:v>
                  </c:pt>
                </c:lvl>
                <c:lvl>
                  <c:pt idx="0">
                    <c:v>  </c:v>
                  </c:pt>
                  <c:pt idx="1">
                    <c:v>  </c:v>
                  </c:pt>
                  <c:pt idx="2">
                    <c:v>  </c:v>
                  </c:pt>
                  <c:pt idx="3">
                    <c:v>  </c:v>
                  </c:pt>
                  <c:pt idx="4">
                    <c:v>  </c:v>
                  </c:pt>
                  <c:pt idx="5">
                    <c:v>  </c:v>
                  </c:pt>
                  <c:pt idx="6">
                    <c:v>  </c:v>
                  </c:pt>
                  <c:pt idx="7">
                    <c:v>  </c:v>
                  </c:pt>
                  <c:pt idx="8">
                    <c:v>  </c:v>
                  </c:pt>
                  <c:pt idx="9">
                    <c:v> 128.25 </c:v>
                  </c:pt>
                </c:lvl>
                <c:lvl>
                  <c:pt idx="0">
                    <c:v> 54,004.50 </c:v>
                  </c:pt>
                  <c:pt idx="1">
                    <c:v> 83,300.38 </c:v>
                  </c:pt>
                  <c:pt idx="2">
                    <c:v> 77,737.84 </c:v>
                  </c:pt>
                  <c:pt idx="3">
                    <c:v> 52,800.25 </c:v>
                  </c:pt>
                  <c:pt idx="4">
                    <c:v> 32,205.00 </c:v>
                  </c:pt>
                  <c:pt idx="5">
                    <c:v> 43,337.75 </c:v>
                  </c:pt>
                  <c:pt idx="6">
                    <c:v> 41,460.96 </c:v>
                  </c:pt>
                  <c:pt idx="7">
                    <c:v> 43,883.35 </c:v>
                  </c:pt>
                  <c:pt idx="8">
                    <c:v> 38,937.36 </c:v>
                  </c:pt>
                  <c:pt idx="9">
                    <c:v> 7,648.81 </c:v>
                  </c:pt>
                </c:lvl>
                <c:lvl>
                  <c:pt idx="0">
                    <c:v>FY 16/17</c:v>
                  </c:pt>
                  <c:pt idx="1">
                    <c:v>FY 17/18</c:v>
                  </c:pt>
                  <c:pt idx="2">
                    <c:v>FY 18/19</c:v>
                  </c:pt>
                  <c:pt idx="3">
                    <c:v>FY 19/20</c:v>
                  </c:pt>
                  <c:pt idx="4">
                    <c:v>FY 20/21</c:v>
                  </c:pt>
                  <c:pt idx="5">
                    <c:v>FY 21/22</c:v>
                  </c:pt>
                  <c:pt idx="6">
                    <c:v>FY 22/23</c:v>
                  </c:pt>
                  <c:pt idx="7">
                    <c:v>FY 23/24</c:v>
                  </c:pt>
                  <c:pt idx="8">
                    <c:v>FY 24/25</c:v>
                  </c:pt>
                  <c:pt idx="9">
                    <c:v>25/26 YTD (as of 12/1)</c:v>
                  </c:pt>
                  <c:pt idx="10">
                    <c:v>Projected YTD</c:v>
                  </c:pt>
                </c:lvl>
              </c:multiLvlStrCache>
            </c:multiLvlStrRef>
          </c:cat>
          <c:val>
            <c:numRef>
              <c:f>'Planning Revenue2'!$C$24:$M$24</c:f>
              <c:numCache>
                <c:formatCode>_(* #,##0.00_);_(* \(#,##0.00\);_(* "-"??_);_(@_)</c:formatCode>
                <c:ptCount val="11"/>
                <c:pt idx="0">
                  <c:v>307553.84000000003</c:v>
                </c:pt>
                <c:pt idx="1">
                  <c:v>314500.19999999995</c:v>
                </c:pt>
                <c:pt idx="2">
                  <c:v>344255.14</c:v>
                </c:pt>
                <c:pt idx="3">
                  <c:v>646160.15</c:v>
                </c:pt>
                <c:pt idx="4">
                  <c:v>583989.36</c:v>
                </c:pt>
                <c:pt idx="5">
                  <c:v>527786.23999999999</c:v>
                </c:pt>
                <c:pt idx="6">
                  <c:v>422706.54</c:v>
                </c:pt>
                <c:pt idx="7">
                  <c:v>456372.44</c:v>
                </c:pt>
                <c:pt idx="8">
                  <c:v>352029.43</c:v>
                </c:pt>
                <c:pt idx="9">
                  <c:v>241871.38</c:v>
                </c:pt>
                <c:pt idx="10">
                  <c:v>428750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D4-4914-A557-8D25194DF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3298704"/>
        <c:axId val="1213300144"/>
      </c:barChart>
      <c:catAx>
        <c:axId val="121329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300144"/>
        <c:crosses val="autoZero"/>
        <c:auto val="1"/>
        <c:lblAlgn val="ctr"/>
        <c:lblOffset val="100"/>
        <c:noMultiLvlLbl val="0"/>
      </c:catAx>
      <c:valAx>
        <c:axId val="121330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329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246756127315068E-3"/>
          <c:y val="0.28196665846456692"/>
          <c:w val="0.9426186750130412"/>
          <c:h val="0.59171724628171474"/>
        </c:manualLayout>
      </c:layout>
      <c:lineChart>
        <c:grouping val="stacked"/>
        <c:varyColors val="0"/>
        <c:ser>
          <c:idx val="0"/>
          <c:order val="0"/>
          <c:tx>
            <c:strRef>
              <c:f>'Bulding Revenue&amp;Permits'!$B$7</c:f>
              <c:strCache>
                <c:ptCount val="1"/>
                <c:pt idx="0">
                  <c:v>Actual Revenue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'Bulding Revenue&amp;Permits'!$A$8:$A$17</c:f>
              <c:strCache>
                <c:ptCount val="10"/>
                <c:pt idx="0">
                  <c:v>15/16</c:v>
                </c:pt>
                <c:pt idx="1">
                  <c:v>16/17</c:v>
                </c:pt>
                <c:pt idx="2">
                  <c:v>17/18</c:v>
                </c:pt>
                <c:pt idx="3">
                  <c:v>18/19</c:v>
                </c:pt>
                <c:pt idx="4">
                  <c:v>19/20</c:v>
                </c:pt>
                <c:pt idx="5">
                  <c:v>20/21</c:v>
                </c:pt>
                <c:pt idx="6">
                  <c:v>21/22</c:v>
                </c:pt>
                <c:pt idx="7">
                  <c:v>22/23</c:v>
                </c:pt>
                <c:pt idx="8">
                  <c:v>23/24</c:v>
                </c:pt>
                <c:pt idx="9">
                  <c:v>24/25</c:v>
                </c:pt>
              </c:strCache>
            </c:strRef>
          </c:cat>
          <c:val>
            <c:numRef>
              <c:f>'Bulding Revenue&amp;Permits'!$B$8:$B$17</c:f>
              <c:numCache>
                <c:formatCode>_(* #,##0_);_(* \(#,##0\);_(* "-"??_);_(@_)</c:formatCode>
                <c:ptCount val="10"/>
                <c:pt idx="0">
                  <c:v>767381.5</c:v>
                </c:pt>
                <c:pt idx="1">
                  <c:v>1301836.18</c:v>
                </c:pt>
                <c:pt idx="2">
                  <c:v>926268.56</c:v>
                </c:pt>
                <c:pt idx="3">
                  <c:v>2111612.52</c:v>
                </c:pt>
                <c:pt idx="4">
                  <c:v>1630996.88</c:v>
                </c:pt>
                <c:pt idx="5">
                  <c:v>1771243.98</c:v>
                </c:pt>
                <c:pt idx="6">
                  <c:v>2124884.16</c:v>
                </c:pt>
                <c:pt idx="7">
                  <c:v>1798149.9799999997</c:v>
                </c:pt>
                <c:pt idx="8">
                  <c:v>1966845.8699999996</c:v>
                </c:pt>
                <c:pt idx="9">
                  <c:v>1793199.66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3-43F7-B00E-3DE9060C79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75665983"/>
        <c:axId val="1675666463"/>
      </c:lineChart>
      <c:catAx>
        <c:axId val="167566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666463"/>
        <c:crosses val="autoZero"/>
        <c:auto val="1"/>
        <c:lblAlgn val="ctr"/>
        <c:lblOffset val="100"/>
        <c:noMultiLvlLbl val="0"/>
      </c:catAx>
      <c:valAx>
        <c:axId val="1675666463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extTo"/>
        <c:crossAx val="1675665983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Permits Issued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'Bulding Revenue&amp;Permits'!$A$22:$A$31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'Bulding Revenue&amp;Permits'!$B$22:$B$31</c:f>
              <c:numCache>
                <c:formatCode>General</c:formatCode>
                <c:ptCount val="10"/>
                <c:pt idx="0">
                  <c:v>2258</c:v>
                </c:pt>
                <c:pt idx="1">
                  <c:v>1741</c:v>
                </c:pt>
                <c:pt idx="2">
                  <c:v>1685</c:v>
                </c:pt>
                <c:pt idx="3">
                  <c:v>1867</c:v>
                </c:pt>
                <c:pt idx="4">
                  <c:v>1558</c:v>
                </c:pt>
                <c:pt idx="5">
                  <c:v>1663</c:v>
                </c:pt>
                <c:pt idx="6">
                  <c:v>1664</c:v>
                </c:pt>
                <c:pt idx="7">
                  <c:v>1810</c:v>
                </c:pt>
                <c:pt idx="8">
                  <c:v>1611</c:v>
                </c:pt>
                <c:pt idx="9">
                  <c:v>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D-40CB-AF8B-A7DF87F492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3813103"/>
        <c:axId val="213815023"/>
      </c:lineChart>
      <c:catAx>
        <c:axId val="21381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15023"/>
        <c:crosses val="autoZero"/>
        <c:auto val="1"/>
        <c:lblAlgn val="ctr"/>
        <c:lblOffset val="100"/>
        <c:noMultiLvlLbl val="0"/>
      </c:catAx>
      <c:valAx>
        <c:axId val="2138150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1381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762863"/>
        <c:axId val="299763823"/>
      </c:lineChart>
      <c:catAx>
        <c:axId val="2997628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63823"/>
        <c:crosses val="autoZero"/>
        <c:auto val="1"/>
        <c:lblAlgn val="ctr"/>
        <c:lblOffset val="100"/>
        <c:noMultiLvlLbl val="0"/>
      </c:catAx>
      <c:valAx>
        <c:axId val="29976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62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'Building Permit by Type'!$C$3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'Building Permit by Type'!$A$4:$A$12</c:f>
              <c:strCache>
                <c:ptCount val="9"/>
                <c:pt idx="0">
                  <c:v>Alteration</c:v>
                </c:pt>
                <c:pt idx="1">
                  <c:v>Commercial</c:v>
                </c:pt>
                <c:pt idx="2">
                  <c:v>Demolition</c:v>
                </c:pt>
                <c:pt idx="3">
                  <c:v>Electric</c:v>
                </c:pt>
                <c:pt idx="4">
                  <c:v>Mechanical</c:v>
                </c:pt>
                <c:pt idx="5">
                  <c:v>Plumbing</c:v>
                </c:pt>
                <c:pt idx="6">
                  <c:v>Re-roof</c:v>
                </c:pt>
                <c:pt idx="7">
                  <c:v>Residential</c:v>
                </c:pt>
                <c:pt idx="8">
                  <c:v>Solar</c:v>
                </c:pt>
              </c:strCache>
            </c:strRef>
          </c:cat>
          <c:val>
            <c:numRef>
              <c:f>'Building Permit by Type'!$C$4:$C$12</c:f>
              <c:numCache>
                <c:formatCode>General</c:formatCode>
                <c:ptCount val="9"/>
                <c:pt idx="0">
                  <c:v>265</c:v>
                </c:pt>
                <c:pt idx="1">
                  <c:v>25</c:v>
                </c:pt>
                <c:pt idx="2">
                  <c:v>40</c:v>
                </c:pt>
                <c:pt idx="3">
                  <c:v>226</c:v>
                </c:pt>
                <c:pt idx="4">
                  <c:v>109</c:v>
                </c:pt>
                <c:pt idx="5">
                  <c:v>10</c:v>
                </c:pt>
                <c:pt idx="6">
                  <c:v>367</c:v>
                </c:pt>
                <c:pt idx="7">
                  <c:v>156</c:v>
                </c:pt>
                <c:pt idx="8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3-47A0-8731-77265CE46A69}"/>
            </c:ext>
          </c:extLst>
        </c:ser>
        <c:ser>
          <c:idx val="2"/>
          <c:order val="2"/>
          <c:tx>
            <c:strRef>
              <c:f>'Building Permit by Type'!$D$3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'Building Permit by Type'!$A$4:$A$12</c:f>
              <c:strCache>
                <c:ptCount val="9"/>
                <c:pt idx="0">
                  <c:v>Alteration</c:v>
                </c:pt>
                <c:pt idx="1">
                  <c:v>Commercial</c:v>
                </c:pt>
                <c:pt idx="2">
                  <c:v>Demolition</c:v>
                </c:pt>
                <c:pt idx="3">
                  <c:v>Electric</c:v>
                </c:pt>
                <c:pt idx="4">
                  <c:v>Mechanical</c:v>
                </c:pt>
                <c:pt idx="5">
                  <c:v>Plumbing</c:v>
                </c:pt>
                <c:pt idx="6">
                  <c:v>Re-roof</c:v>
                </c:pt>
                <c:pt idx="7">
                  <c:v>Residential</c:v>
                </c:pt>
                <c:pt idx="8">
                  <c:v>Solar</c:v>
                </c:pt>
              </c:strCache>
            </c:strRef>
          </c:cat>
          <c:val>
            <c:numRef>
              <c:f>'Building Permit by Type'!$D$4:$D$12</c:f>
              <c:numCache>
                <c:formatCode>General</c:formatCode>
                <c:ptCount val="9"/>
                <c:pt idx="0">
                  <c:v>294</c:v>
                </c:pt>
                <c:pt idx="1">
                  <c:v>20</c:v>
                </c:pt>
                <c:pt idx="2">
                  <c:v>54</c:v>
                </c:pt>
                <c:pt idx="3">
                  <c:v>223</c:v>
                </c:pt>
                <c:pt idx="4">
                  <c:v>67</c:v>
                </c:pt>
                <c:pt idx="5">
                  <c:v>14</c:v>
                </c:pt>
                <c:pt idx="6">
                  <c:v>371</c:v>
                </c:pt>
                <c:pt idx="7">
                  <c:v>144</c:v>
                </c:pt>
                <c:pt idx="8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53-47A0-8731-77265CE46A69}"/>
            </c:ext>
          </c:extLst>
        </c:ser>
        <c:ser>
          <c:idx val="3"/>
          <c:order val="3"/>
          <c:tx>
            <c:strRef>
              <c:f>'Building Permit by Type'!$E$3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'Building Permit by Type'!$A$4:$A$12</c:f>
              <c:strCache>
                <c:ptCount val="9"/>
                <c:pt idx="0">
                  <c:v>Alteration</c:v>
                </c:pt>
                <c:pt idx="1">
                  <c:v>Commercial</c:v>
                </c:pt>
                <c:pt idx="2">
                  <c:v>Demolition</c:v>
                </c:pt>
                <c:pt idx="3">
                  <c:v>Electric</c:v>
                </c:pt>
                <c:pt idx="4">
                  <c:v>Mechanical</c:v>
                </c:pt>
                <c:pt idx="5">
                  <c:v>Plumbing</c:v>
                </c:pt>
                <c:pt idx="6">
                  <c:v>Re-roof</c:v>
                </c:pt>
                <c:pt idx="7">
                  <c:v>Residential</c:v>
                </c:pt>
                <c:pt idx="8">
                  <c:v>Solar</c:v>
                </c:pt>
              </c:strCache>
            </c:strRef>
          </c:cat>
          <c:val>
            <c:numRef>
              <c:f>'Building Permit by Type'!$E$4:$E$12</c:f>
              <c:numCache>
                <c:formatCode>General</c:formatCode>
                <c:ptCount val="9"/>
                <c:pt idx="0">
                  <c:v>112</c:v>
                </c:pt>
                <c:pt idx="1">
                  <c:v>29</c:v>
                </c:pt>
                <c:pt idx="2">
                  <c:v>36</c:v>
                </c:pt>
                <c:pt idx="3">
                  <c:v>184</c:v>
                </c:pt>
                <c:pt idx="4">
                  <c:v>74</c:v>
                </c:pt>
                <c:pt idx="5">
                  <c:v>20</c:v>
                </c:pt>
                <c:pt idx="6">
                  <c:v>350</c:v>
                </c:pt>
                <c:pt idx="7">
                  <c:v>145</c:v>
                </c:pt>
                <c:pt idx="8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53-47A0-8731-77265CE46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9223679"/>
        <c:axId val="82922463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'Building Permit by Type'!$B$3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'Building Permit by Type'!$A$4:$A$12</c15:sqref>
                        </c15:formulaRef>
                      </c:ext>
                    </c:extLst>
                    <c:strCache>
                      <c:ptCount val="9"/>
                      <c:pt idx="0">
                        <c:v>Alteration</c:v>
                      </c:pt>
                      <c:pt idx="1">
                        <c:v>Commercial</c:v>
                      </c:pt>
                      <c:pt idx="2">
                        <c:v>Demolition</c:v>
                      </c:pt>
                      <c:pt idx="3">
                        <c:v>Electric</c:v>
                      </c:pt>
                      <c:pt idx="4">
                        <c:v>Mechanical</c:v>
                      </c:pt>
                      <c:pt idx="5">
                        <c:v>Plumbing</c:v>
                      </c:pt>
                      <c:pt idx="6">
                        <c:v>Re-roof</c:v>
                      </c:pt>
                      <c:pt idx="7">
                        <c:v>Residential</c:v>
                      </c:pt>
                      <c:pt idx="8">
                        <c:v>Solar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'Building Permit by Type'!$B$4:$B$12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E53-47A0-8731-77265CE46A69}"/>
                  </c:ext>
                </c:extLst>
              </c15:ser>
            </c15:filteredBarSeries>
          </c:ext>
        </c:extLst>
      </c:barChart>
      <c:catAx>
        <c:axId val="829223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9224639"/>
        <c:crosses val="autoZero"/>
        <c:auto val="1"/>
        <c:lblAlgn val="ctr"/>
        <c:lblOffset val="100"/>
        <c:noMultiLvlLbl val="0"/>
      </c:catAx>
      <c:valAx>
        <c:axId val="8292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9223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Code Enforcement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'[1]Sheet1 (4)'!$B$2</c:f>
              <c:strCache>
                <c:ptCount val="1"/>
                <c:pt idx="0">
                  <c:v>Code Permit and Service Revenue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'[1]Sheet1 (4)'!$A$3:$A$9</c:f>
              <c:strCache>
                <c:ptCount val="7"/>
                <c:pt idx="0">
                  <c:v>20/21</c:v>
                </c:pt>
                <c:pt idx="1">
                  <c:v>21/22</c:v>
                </c:pt>
                <c:pt idx="2">
                  <c:v>22/23</c:v>
                </c:pt>
                <c:pt idx="3">
                  <c:v>23/24</c:v>
                </c:pt>
                <c:pt idx="4">
                  <c:v>24/25</c:v>
                </c:pt>
                <c:pt idx="5">
                  <c:v>25/26 YTD</c:v>
                </c:pt>
                <c:pt idx="6">
                  <c:v>25/26 Projected, Midyear revised</c:v>
                </c:pt>
              </c:strCache>
            </c:strRef>
          </c:cat>
          <c:val>
            <c:numRef>
              <c:f>'[1]Sheet1 (4)'!$B$3:$B$9</c:f>
              <c:numCache>
                <c:formatCode>General</c:formatCode>
                <c:ptCount val="7"/>
                <c:pt idx="0">
                  <c:v>49889</c:v>
                </c:pt>
                <c:pt idx="1">
                  <c:v>44898.270000000004</c:v>
                </c:pt>
                <c:pt idx="2">
                  <c:v>64066.46</c:v>
                </c:pt>
                <c:pt idx="3">
                  <c:v>48605.97</c:v>
                </c:pt>
                <c:pt idx="4">
                  <c:v>47186.15</c:v>
                </c:pt>
                <c:pt idx="5">
                  <c:v>45518.52</c:v>
                </c:pt>
                <c:pt idx="6">
                  <c:v>86250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5-43BE-B578-FDC387F3231A}"/>
            </c:ext>
          </c:extLst>
        </c:ser>
        <c:ser>
          <c:idx val="1"/>
          <c:order val="1"/>
          <c:tx>
            <c:strRef>
              <c:f>'[1]Sheet1 (4)'!$C$2</c:f>
              <c:strCache>
                <c:ptCount val="1"/>
                <c:pt idx="0">
                  <c:v>Program &amp; Grant Reimbursements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'[1]Sheet1 (4)'!$A$3:$A$9</c:f>
              <c:strCache>
                <c:ptCount val="7"/>
                <c:pt idx="0">
                  <c:v>20/21</c:v>
                </c:pt>
                <c:pt idx="1">
                  <c:v>21/22</c:v>
                </c:pt>
                <c:pt idx="2">
                  <c:v>22/23</c:v>
                </c:pt>
                <c:pt idx="3">
                  <c:v>23/24</c:v>
                </c:pt>
                <c:pt idx="4">
                  <c:v>24/25</c:v>
                </c:pt>
                <c:pt idx="5">
                  <c:v>25/26 YTD</c:v>
                </c:pt>
                <c:pt idx="6">
                  <c:v>25/26 Projected, Midyear revised</c:v>
                </c:pt>
              </c:strCache>
            </c:strRef>
          </c:cat>
          <c:val>
            <c:numRef>
              <c:f>'[1]Sheet1 (4)'!$C$3:$C$9</c:f>
              <c:numCache>
                <c:formatCode>General</c:formatCode>
                <c:ptCount val="7"/>
                <c:pt idx="0">
                  <c:v>17258.22</c:v>
                </c:pt>
                <c:pt idx="1">
                  <c:v>65453.109999999993</c:v>
                </c:pt>
                <c:pt idx="2">
                  <c:v>349098</c:v>
                </c:pt>
                <c:pt idx="3">
                  <c:v>519361</c:v>
                </c:pt>
                <c:pt idx="4">
                  <c:v>327725</c:v>
                </c:pt>
                <c:pt idx="5">
                  <c:v>588542</c:v>
                </c:pt>
                <c:pt idx="6">
                  <c:v>1514720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45-43BE-B578-FDC387F3231A}"/>
            </c:ext>
          </c:extLst>
        </c:ser>
        <c:ser>
          <c:idx val="3"/>
          <c:order val="2"/>
          <c:tx>
            <c:strRef>
              <c:f>'[1]Sheet1 (4)'!$D$2</c:f>
              <c:strCache>
                <c:ptCount val="1"/>
                <c:pt idx="0">
                  <c:v>Building Contributions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'[1]Sheet1 (4)'!$A$3:$A$9</c:f>
              <c:strCache>
                <c:ptCount val="7"/>
                <c:pt idx="0">
                  <c:v>20/21</c:v>
                </c:pt>
                <c:pt idx="1">
                  <c:v>21/22</c:v>
                </c:pt>
                <c:pt idx="2">
                  <c:v>22/23</c:v>
                </c:pt>
                <c:pt idx="3">
                  <c:v>23/24</c:v>
                </c:pt>
                <c:pt idx="4">
                  <c:v>24/25</c:v>
                </c:pt>
                <c:pt idx="5">
                  <c:v>25/26 YTD</c:v>
                </c:pt>
                <c:pt idx="6">
                  <c:v>25/26 Projected, Midyear revised</c:v>
                </c:pt>
              </c:strCache>
            </c:strRef>
          </c:cat>
          <c:val>
            <c:numRef>
              <c:f>'[1]Sheet1 (4)'!$D$3:$D$9</c:f>
              <c:numCache>
                <c:formatCode>General</c:formatCode>
                <c:ptCount val="7"/>
                <c:pt idx="0">
                  <c:v>265198</c:v>
                </c:pt>
                <c:pt idx="1">
                  <c:v>474601.04000000004</c:v>
                </c:pt>
                <c:pt idx="2">
                  <c:v>301372.02</c:v>
                </c:pt>
                <c:pt idx="3">
                  <c:v>351682.88</c:v>
                </c:pt>
                <c:pt idx="4">
                  <c:v>492003.61999999994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45-43BE-B578-FDC387F3231A}"/>
            </c:ext>
          </c:extLst>
        </c:ser>
        <c:ser>
          <c:idx val="4"/>
          <c:order val="3"/>
          <c:tx>
            <c:strRef>
              <c:f>'[1]Sheet1 (4)'!$E$2</c:f>
              <c:strCache>
                <c:ptCount val="1"/>
                <c:pt idx="0">
                  <c:v>Code Expenses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'[1]Sheet1 (4)'!$A$3:$A$9</c:f>
              <c:strCache>
                <c:ptCount val="7"/>
                <c:pt idx="0">
                  <c:v>20/21</c:v>
                </c:pt>
                <c:pt idx="1">
                  <c:v>21/22</c:v>
                </c:pt>
                <c:pt idx="2">
                  <c:v>22/23</c:v>
                </c:pt>
                <c:pt idx="3">
                  <c:v>23/24</c:v>
                </c:pt>
                <c:pt idx="4">
                  <c:v>24/25</c:v>
                </c:pt>
                <c:pt idx="5">
                  <c:v>25/26 YTD</c:v>
                </c:pt>
                <c:pt idx="6">
                  <c:v>25/26 Projected, Midyear revised</c:v>
                </c:pt>
              </c:strCache>
            </c:strRef>
          </c:cat>
          <c:val>
            <c:numRef>
              <c:f>'[1]Sheet1 (4)'!$E$3:$E$9</c:f>
              <c:numCache>
                <c:formatCode>General</c:formatCode>
                <c:ptCount val="7"/>
                <c:pt idx="0">
                  <c:v>412540</c:v>
                </c:pt>
                <c:pt idx="1">
                  <c:v>839451.35</c:v>
                </c:pt>
                <c:pt idx="2">
                  <c:v>1214999.4700000002</c:v>
                </c:pt>
                <c:pt idx="3">
                  <c:v>1610908.85</c:v>
                </c:pt>
                <c:pt idx="4">
                  <c:v>1505290.3599999999</c:v>
                </c:pt>
                <c:pt idx="5">
                  <c:v>1071101.53</c:v>
                </c:pt>
                <c:pt idx="6">
                  <c:v>1858723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45-43BE-B578-FDC387F32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66708496"/>
        <c:axId val="1766712336"/>
      </c:barChart>
      <c:catAx>
        <c:axId val="176670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712336"/>
        <c:crosses val="autoZero"/>
        <c:auto val="1"/>
        <c:lblAlgn val="ctr"/>
        <c:lblOffset val="100"/>
        <c:noMultiLvlLbl val="0"/>
      </c:catAx>
      <c:valAx>
        <c:axId val="176671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70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45298413785234"/>
          <c:y val="9.4692471513163345E-2"/>
          <c:w val="0.28502496291224466"/>
          <c:h val="0.26985841303121877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Planning</a:t>
            </a:r>
            <a:r>
              <a:rPr lang="en-US" baseline="0"/>
              <a:t> Hourly Rates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'Planning fees'!$A$5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'Planning fees'!$B$5</c:f>
              <c:numCache>
                <c:formatCode>_("$"* #,##0.00_);_("$"* \(#,##0.00\);_("$"* "-"??_);_(@_)</c:formatCode>
                <c:ptCount val="1"/>
                <c:pt idx="0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B-42C5-A460-BD058AC128FF}"/>
            </c:ext>
          </c:extLst>
        </c:ser>
        <c:ser>
          <c:idx val="1"/>
          <c:order val="1"/>
          <c:tx>
            <c:strRef>
              <c:f>'Planning fees'!$A$6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'Planning fees'!$B$6</c:f>
              <c:numCache>
                <c:formatCode>_("$"* #,##0.00_);_("$"* \(#,##0.00\);_("$"* "-"??_);_(@_)</c:formatCode>
                <c:ptCount val="1"/>
                <c:pt idx="0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3B-42C5-A460-BD058AC128FF}"/>
            </c:ext>
          </c:extLst>
        </c:ser>
        <c:ser>
          <c:idx val="2"/>
          <c:order val="2"/>
          <c:tx>
            <c:strRef>
              <c:f>'Planning fees'!$A$7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'Planning fees'!$B$7</c:f>
              <c:numCache>
                <c:formatCode>_("$"* #,##0.00_);_("$"* \(#,##0.00\);_("$"* "-"??_);_(@_)</c:formatCode>
                <c:ptCount val="1"/>
                <c:pt idx="0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3B-42C5-A460-BD058AC128FF}"/>
            </c:ext>
          </c:extLst>
        </c:ser>
        <c:ser>
          <c:idx val="3"/>
          <c:order val="3"/>
          <c:tx>
            <c:strRef>
              <c:f>'Planning fees'!$A$8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'Planning fees'!$B$8</c:f>
              <c:numCache>
                <c:formatCode>_("$"* #,##0.00_);_("$"* \(#,##0.00\);_("$"* "-"??_);_(@_)</c:formatCode>
                <c:ptCount val="1"/>
                <c:pt idx="0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3B-42C5-A460-BD058AC128FF}"/>
            </c:ext>
          </c:extLst>
        </c:ser>
        <c:ser>
          <c:idx val="4"/>
          <c:order val="4"/>
          <c:tx>
            <c:strRef>
              <c:f>'Planning fees'!$A$9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'Planning fees'!$B$9</c:f>
              <c:numCache>
                <c:formatCode>_("$"* #,##0.00_);_("$"* \(#,##0.00\);_("$"* "-"??_);_(@_)</c:formatCode>
                <c:ptCount val="1"/>
                <c:pt idx="0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3B-42C5-A460-BD058AC128FF}"/>
            </c:ext>
          </c:extLst>
        </c:ser>
        <c:ser>
          <c:idx val="5"/>
          <c:order val="5"/>
          <c:tx>
            <c:strRef>
              <c:f>'Planning fees'!$A$10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'Planning fees'!$B$10</c:f>
              <c:numCache>
                <c:formatCode>_("$"* #,##0.00_);_("$"* \(#,##0.00\);_("$"* "-"??_);_(@_)</c:formatCode>
                <c:ptCount val="1"/>
                <c:pt idx="0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3B-42C5-A460-BD058AC128FF}"/>
            </c:ext>
          </c:extLst>
        </c:ser>
        <c:ser>
          <c:idx val="6"/>
          <c:order val="6"/>
          <c:tx>
            <c:strRef>
              <c:f>'Planning fees'!$A$11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'Planning fees'!$B$11</c:f>
              <c:numCache>
                <c:formatCode>_("$"* #,##0.00_);_("$"* \(#,##0.00\);_("$"* "-"??_);_(@_)</c:formatCode>
                <c:ptCount val="1"/>
                <c:pt idx="0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3B-42C5-A460-BD058AC128FF}"/>
            </c:ext>
          </c:extLst>
        </c:ser>
        <c:ser>
          <c:idx val="7"/>
          <c:order val="7"/>
          <c:tx>
            <c:strRef>
              <c:f>'Planning fees'!$A$12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'Planning fees'!$B$12</c:f>
              <c:numCache>
                <c:formatCode>_("$"* #,##0.00_);_("$"* \(#,##0.00\);_("$"* "-"??_);_(@_)</c:formatCode>
                <c:ptCount val="1"/>
                <c:pt idx="0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3B-42C5-A460-BD058AC128FF}"/>
            </c:ext>
          </c:extLst>
        </c:ser>
        <c:ser>
          <c:idx val="8"/>
          <c:order val="8"/>
          <c:tx>
            <c:strRef>
              <c:f>'Planning fees'!$A$13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'Planning fees'!$B$13</c:f>
              <c:numCache>
                <c:formatCode>_("$"* #,##0.00_);_("$"* \(#,##0.00\);_("$"* "-"??_);_(@_)</c:formatCode>
                <c:ptCount val="1"/>
                <c:pt idx="0">
                  <c:v>128.5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3B-42C5-A460-BD058AC12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8677903"/>
        <c:axId val="1638680303"/>
      </c:barChart>
      <c:catAx>
        <c:axId val="16386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8680303"/>
        <c:crosses val="autoZero"/>
        <c:auto val="1"/>
        <c:lblAlgn val="ctr"/>
        <c:lblOffset val="100"/>
        <c:noMultiLvlLbl val="0"/>
      </c:catAx>
      <c:valAx>
        <c:axId val="1638680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8677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'Planning permits&amp;hours'!$I$59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'Planning permits&amp;hours'!$H$60</c:f>
              <c:strCache>
                <c:ptCount val="1"/>
                <c:pt idx="0">
                  <c:v>Number of Permits</c:v>
                </c:pt>
              </c:strCache>
            </c:strRef>
          </c:cat>
          <c:val>
            <c:numRef>
              <c:f>'Planning permits&amp;hours'!$I$60</c:f>
              <c:numCache>
                <c:formatCode>General</c:formatCode>
                <c:ptCount val="1"/>
                <c:pt idx="0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3-4FB3-8CB1-DEA4AA00D043}"/>
            </c:ext>
          </c:extLst>
        </c:ser>
        <c:ser>
          <c:idx val="1"/>
          <c:order val="1"/>
          <c:tx>
            <c:strRef>
              <c:f>'Planning permits&amp;hours'!$J$59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'Planning permits&amp;hours'!$H$60</c:f>
              <c:strCache>
                <c:ptCount val="1"/>
                <c:pt idx="0">
                  <c:v>Number of Permits</c:v>
                </c:pt>
              </c:strCache>
            </c:strRef>
          </c:cat>
          <c:val>
            <c:numRef>
              <c:f>'Planning permits&amp;hours'!$J$60</c:f>
              <c:numCache>
                <c:formatCode>General</c:formatCode>
                <c:ptCount val="1"/>
                <c:pt idx="0">
                  <c:v>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3-4FB3-8CB1-DEA4AA00D043}"/>
            </c:ext>
          </c:extLst>
        </c:ser>
        <c:ser>
          <c:idx val="2"/>
          <c:order val="2"/>
          <c:tx>
            <c:strRef>
              <c:f>'Planning permits&amp;hours'!$K$59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'Planning permits&amp;hours'!$H$60</c:f>
              <c:strCache>
                <c:ptCount val="1"/>
                <c:pt idx="0">
                  <c:v>Number of Permits</c:v>
                </c:pt>
              </c:strCache>
            </c:strRef>
          </c:cat>
          <c:val>
            <c:numRef>
              <c:f>'Planning permits&amp;hours'!$K$60</c:f>
              <c:numCache>
                <c:formatCode>General</c:formatCode>
                <c:ptCount val="1"/>
                <c:pt idx="0">
                  <c:v>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93-4FB3-8CB1-DEA4AA00D04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48238863"/>
        <c:axId val="1348239343"/>
      </c:barChart>
      <c:catAx>
        <c:axId val="134823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8239343"/>
        <c:crosses val="autoZero"/>
        <c:auto val="1"/>
        <c:lblAlgn val="ctr"/>
        <c:lblOffset val="100"/>
        <c:noMultiLvlLbl val="0"/>
      </c:catAx>
      <c:valAx>
        <c:axId val="134823934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4823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'Planning permits&amp;hours'!$I$5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'Planning permits&amp;hours'!$H$6:$H$25</c15:sqref>
                  </c15:fullRef>
                </c:ext>
              </c:extLst>
              <c:f>('Planning permits&amp;hours'!$H$6,'Planning permits&amp;hours'!$H$11:$H$12,'Planning permits&amp;hours'!$H$17,'Planning permits&amp;hours'!$H$20,'Planning permits&amp;hours'!$H$23,'Planning permits&amp;hours'!$H$25)</c:f>
              <c:strCache>
                <c:ptCount val="7"/>
                <c:pt idx="0">
                  <c:v>Zoning Clearance:</c:v>
                </c:pt>
                <c:pt idx="1">
                  <c:v>Minor  Permits:</c:v>
                </c:pt>
                <c:pt idx="2">
                  <c:v>Major  Permits:</c:v>
                </c:pt>
                <c:pt idx="3">
                  <c:v>Initial  Study:</c:v>
                </c:pt>
                <c:pt idx="4">
                  <c:v>Appeal  Board:</c:v>
                </c:pt>
                <c:pt idx="5">
                  <c:v>Grading  Permit:</c:v>
                </c:pt>
                <c:pt idx="6">
                  <c:v>Annual  Compliance: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'Planning permits&amp;hours'!$I$6:$I$25</c15:sqref>
                  </c15:fullRef>
                </c:ext>
              </c:extLst>
              <c:f>('Planning permits&amp;hours'!$I$6,'Planning permits&amp;hours'!$I$11:$I$12,'Planning permits&amp;hours'!$I$17,'Planning permits&amp;hours'!$I$20,'Planning permits&amp;hours'!$I$23,'Planning permits&amp;hours'!$I$25)</c:f>
              <c:numCache>
                <c:formatCode>General</c:formatCode>
                <c:ptCount val="7"/>
                <c:pt idx="0">
                  <c:v>400</c:v>
                </c:pt>
                <c:pt idx="1">
                  <c:v>13</c:v>
                </c:pt>
                <c:pt idx="2">
                  <c:v>10</c:v>
                </c:pt>
                <c:pt idx="3">
                  <c:v>19</c:v>
                </c:pt>
                <c:pt idx="4">
                  <c:v>4</c:v>
                </c:pt>
                <c:pt idx="5">
                  <c:v>8</c:v>
                </c:pt>
                <c:pt idx="6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18-4CD8-94CB-6972AB8347D3}"/>
            </c:ext>
          </c:extLst>
        </c:ser>
        <c:ser>
          <c:idx val="1"/>
          <c:order val="1"/>
          <c:tx>
            <c:strRef>
              <c:f>'Planning permits&amp;hours'!$J$5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'Planning permits&amp;hours'!$H$6:$H$25</c15:sqref>
                  </c15:fullRef>
                </c:ext>
              </c:extLst>
              <c:f>('Planning permits&amp;hours'!$H$6,'Planning permits&amp;hours'!$H$11:$H$12,'Planning permits&amp;hours'!$H$17,'Planning permits&amp;hours'!$H$20,'Planning permits&amp;hours'!$H$23,'Planning permits&amp;hours'!$H$25)</c:f>
              <c:strCache>
                <c:ptCount val="7"/>
                <c:pt idx="0">
                  <c:v>Zoning Clearance:</c:v>
                </c:pt>
                <c:pt idx="1">
                  <c:v>Minor  Permits:</c:v>
                </c:pt>
                <c:pt idx="2">
                  <c:v>Major  Permits:</c:v>
                </c:pt>
                <c:pt idx="3">
                  <c:v>Initial  Study:</c:v>
                </c:pt>
                <c:pt idx="4">
                  <c:v>Appeal  Board:</c:v>
                </c:pt>
                <c:pt idx="5">
                  <c:v>Grading  Permit:</c:v>
                </c:pt>
                <c:pt idx="6">
                  <c:v>Annual  Compliance: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'Planning permits&amp;hours'!$J$6:$J$25</c15:sqref>
                  </c15:fullRef>
                </c:ext>
              </c:extLst>
              <c:f>('Planning permits&amp;hours'!$J$6,'Planning permits&amp;hours'!$J$11:$J$12,'Planning permits&amp;hours'!$J$17,'Planning permits&amp;hours'!$J$20,'Planning permits&amp;hours'!$J$23,'Planning permits&amp;hours'!$J$25)</c:f>
              <c:numCache>
                <c:formatCode>General</c:formatCode>
                <c:ptCount val="7"/>
                <c:pt idx="0">
                  <c:v>389</c:v>
                </c:pt>
                <c:pt idx="1">
                  <c:v>13</c:v>
                </c:pt>
                <c:pt idx="2">
                  <c:v>21</c:v>
                </c:pt>
                <c:pt idx="3">
                  <c:v>17</c:v>
                </c:pt>
                <c:pt idx="4">
                  <c:v>6</c:v>
                </c:pt>
                <c:pt idx="5">
                  <c:v>14</c:v>
                </c:pt>
                <c:pt idx="6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18-4CD8-94CB-6972AB8347D3}"/>
            </c:ext>
          </c:extLst>
        </c:ser>
        <c:ser>
          <c:idx val="2"/>
          <c:order val="2"/>
          <c:tx>
            <c:strRef>
              <c:f>'Planning permits&amp;hours'!$K$5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'Planning permits&amp;hours'!$H$6:$H$25</c15:sqref>
                  </c15:fullRef>
                </c:ext>
              </c:extLst>
              <c:f>('Planning permits&amp;hours'!$H$6,'Planning permits&amp;hours'!$H$11:$H$12,'Planning permits&amp;hours'!$H$17,'Planning permits&amp;hours'!$H$20,'Planning permits&amp;hours'!$H$23,'Planning permits&amp;hours'!$H$25)</c:f>
              <c:strCache>
                <c:ptCount val="7"/>
                <c:pt idx="0">
                  <c:v>Zoning Clearance:</c:v>
                </c:pt>
                <c:pt idx="1">
                  <c:v>Minor  Permits:</c:v>
                </c:pt>
                <c:pt idx="2">
                  <c:v>Major  Permits:</c:v>
                </c:pt>
                <c:pt idx="3">
                  <c:v>Initial  Study:</c:v>
                </c:pt>
                <c:pt idx="4">
                  <c:v>Appeal  Board:</c:v>
                </c:pt>
                <c:pt idx="5">
                  <c:v>Grading  Permit:</c:v>
                </c:pt>
                <c:pt idx="6">
                  <c:v>Annual  Compliance: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'Planning permits&amp;hours'!$K$6:$K$25</c15:sqref>
                  </c15:fullRef>
                </c:ext>
              </c:extLst>
              <c:f>('Planning permits&amp;hours'!$K$6,'Planning permits&amp;hours'!$K$11:$K$12,'Planning permits&amp;hours'!$K$17,'Planning permits&amp;hours'!$K$20,'Planning permits&amp;hours'!$K$23,'Planning permits&amp;hours'!$K$25)</c:f>
              <c:numCache>
                <c:formatCode>General</c:formatCode>
                <c:ptCount val="7"/>
                <c:pt idx="0">
                  <c:v>406</c:v>
                </c:pt>
                <c:pt idx="1">
                  <c:v>16</c:v>
                </c:pt>
                <c:pt idx="2">
                  <c:v>40</c:v>
                </c:pt>
                <c:pt idx="3">
                  <c:v>26</c:v>
                </c:pt>
                <c:pt idx="4">
                  <c:v>6</c:v>
                </c:pt>
                <c:pt idx="5">
                  <c:v>17</c:v>
                </c:pt>
                <c:pt idx="6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18-4CD8-94CB-6972AB834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9220319"/>
        <c:axId val="829231839"/>
      </c:barChart>
      <c:catAx>
        <c:axId val="82922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9231839"/>
        <c:crosses val="autoZero"/>
        <c:auto val="1"/>
        <c:lblAlgn val="ctr"/>
        <c:lblOffset val="100"/>
        <c:noMultiLvlLbl val="0"/>
      </c:catAx>
      <c:valAx>
        <c:axId val="82923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9220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2</xdr:row>
      <xdr:rowOff>104775</xdr:rowOff>
    </xdr:from>
    <xdr:to>
      <xdr:col>22</xdr:col>
      <xdr:colOff>323849</xdr:colOff>
      <xdr:row>36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62BBC0-BB3B-451F-6AFC-9719EF2B7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</xdr:row>
      <xdr:rowOff>3810</xdr:rowOff>
    </xdr:from>
    <xdr:to>
      <xdr:col>12</xdr:col>
      <xdr:colOff>0</xdr:colOff>
      <xdr:row>17</xdr:row>
      <xdr:rowOff>3810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AF9923-8589-548B-9535-108C2BF39A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15240</xdr:colOff>
      <xdr:row>20</xdr:row>
      <xdr:rowOff>41910</xdr:rowOff>
    </xdr:from>
    <xdr:to>
      <xdr:col>12</xdr:col>
      <xdr:colOff>7620</xdr:colOff>
      <xdr:row>35</xdr:row>
      <xdr:rowOff>41910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848EB8A-5AC2-8627-7EEC-B0A58C9E7B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563880</xdr:colOff>
      <xdr:row>36</xdr:row>
      <xdr:rowOff>156210</xdr:rowOff>
    </xdr:from>
    <xdr:to>
      <xdr:col>11</xdr:col>
      <xdr:colOff>259080</xdr:colOff>
      <xdr:row>51</xdr:row>
      <xdr:rowOff>156210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E20F7C5-EECB-B417-2BDD-27E9911B58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14287</xdr:rowOff>
    </xdr:from>
    <xdr:to>
      <xdr:col>14</xdr:col>
      <xdr:colOff>304800</xdr:colOff>
      <xdr:row>16</xdr:row>
      <xdr:rowOff>176212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2D2B308-D0DF-E516-2920-0348DC8CCA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17</xdr:col>
      <xdr:colOff>304800</xdr:colOff>
      <xdr:row>33</xdr:row>
      <xdr:rowOff>4763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06E6E9-DFFA-4339-A0C1-EE69A5EC4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2</xdr:row>
      <xdr:rowOff>34290</xdr:rowOff>
    </xdr:from>
    <xdr:to>
      <xdr:col>11</xdr:col>
      <xdr:colOff>541020</xdr:colOff>
      <xdr:row>17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BFFADA-4A74-F392-E328-D6D665F3E9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69</xdr:row>
      <xdr:rowOff>19050</xdr:rowOff>
    </xdr:from>
    <xdr:to>
      <xdr:col>9</xdr:col>
      <xdr:colOff>685800</xdr:colOff>
      <xdr:row>84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FD3A087-7231-06CE-A3F8-DE0D46D59F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838200</xdr:colOff>
      <xdr:row>26</xdr:row>
      <xdr:rowOff>119062</xdr:rowOff>
    </xdr:from>
    <xdr:to>
      <xdr:col>10</xdr:col>
      <xdr:colOff>600075</xdr:colOff>
      <xdr:row>41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99A645-528E-DA55-3F39-20B6DE41D7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27</xdr:row>
      <xdr:rowOff>133350</xdr:rowOff>
    </xdr:from>
    <xdr:to>
      <xdr:col>8</xdr:col>
      <xdr:colOff>716280</xdr:colOff>
      <xdr:row>42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0598C02-E267-F0AC-058C-8A73A4690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762000</xdr:colOff>
      <xdr:row>27</xdr:row>
      <xdr:rowOff>133350</xdr:rowOff>
    </xdr:from>
    <xdr:to>
      <xdr:col>8</xdr:col>
      <xdr:colOff>716280</xdr:colOff>
      <xdr:row>42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6AC58E3-11BC-3273-9E6D-5808362A7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0.%20NEW%20E%20DRIVE\DEPARTMENT\FINANCE%20OFFICE\BUDGET%20RELATED\FY25-26%20BUDGET\MidYear%20Budgets\2.10.26%20BOS%20Presentation%20and%20Workbook\Slide%2012%20Code%20Revenues\2603%20Revenue%20Scratchwork.xlsx" TargetMode="External"/><Relationship Id="rId1" Type="http://schemas.openxmlformats.org/officeDocument/2006/relationships/externalLinkPath" Target="Slide%2012%20Code%20Revenues/2603%20Revenue%20Scratchwo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1 (3)"/>
      <sheetName val="Sheet1 (4)"/>
      <sheetName val="Sheet1 (2)"/>
    </sheetNames>
    <sheetDataSet>
      <sheetData sheetId="0"/>
      <sheetData sheetId="1"/>
      <sheetData sheetId="2">
        <row r="2">
          <cell r="B2" t="str">
            <v>Code Permit and Service Revenue</v>
          </cell>
          <cell r="C2" t="str">
            <v>Program &amp; Grant Reimbursements</v>
          </cell>
          <cell r="D2" t="str">
            <v>Building Contributions</v>
          </cell>
          <cell r="E2" t="str">
            <v>Code Expenses</v>
          </cell>
        </row>
        <row r="3">
          <cell r="A3" t="str">
            <v>20/21</v>
          </cell>
          <cell r="B3">
            <v>49889</v>
          </cell>
          <cell r="C3">
            <v>17258.22</v>
          </cell>
          <cell r="D3">
            <v>265198</v>
          </cell>
          <cell r="E3">
            <v>412540</v>
          </cell>
        </row>
        <row r="4">
          <cell r="A4" t="str">
            <v>21/22</v>
          </cell>
          <cell r="B4">
            <v>44898.270000000004</v>
          </cell>
          <cell r="C4">
            <v>65453.109999999993</v>
          </cell>
          <cell r="D4">
            <v>474601.04000000004</v>
          </cell>
          <cell r="E4">
            <v>839451.35</v>
          </cell>
        </row>
        <row r="5">
          <cell r="A5" t="str">
            <v>22/23</v>
          </cell>
          <cell r="B5">
            <v>64066.46</v>
          </cell>
          <cell r="C5">
            <v>349098</v>
          </cell>
          <cell r="D5">
            <v>301372.02</v>
          </cell>
          <cell r="E5">
            <v>1214999.4700000002</v>
          </cell>
        </row>
        <row r="6">
          <cell r="A6" t="str">
            <v>23/24</v>
          </cell>
          <cell r="B6">
            <v>48605.97</v>
          </cell>
          <cell r="C6">
            <v>519361</v>
          </cell>
          <cell r="D6">
            <v>351682.88</v>
          </cell>
          <cell r="E6">
            <v>1610908.85</v>
          </cell>
        </row>
        <row r="7">
          <cell r="A7" t="str">
            <v>24/25</v>
          </cell>
          <cell r="B7">
            <v>47186.15</v>
          </cell>
          <cell r="C7">
            <v>327725</v>
          </cell>
          <cell r="D7">
            <v>492003.61999999994</v>
          </cell>
          <cell r="E7">
            <v>1505290.3599999999</v>
          </cell>
        </row>
        <row r="8">
          <cell r="A8" t="str">
            <v>25/26 YTD</v>
          </cell>
          <cell r="B8">
            <v>45518.52</v>
          </cell>
          <cell r="C8">
            <v>588542</v>
          </cell>
          <cell r="D8">
            <v>0</v>
          </cell>
          <cell r="E8">
            <v>1071101.53</v>
          </cell>
        </row>
        <row r="9">
          <cell r="A9" t="str">
            <v>25/26 Projected, Midyear revised</v>
          </cell>
          <cell r="B9">
            <v>86250</v>
          </cell>
          <cell r="C9">
            <v>1514720</v>
          </cell>
          <cell r="D9">
            <v>0</v>
          </cell>
          <cell r="E9">
            <v>1858723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countyoflakeca.workflow.opengov.com/" TargetMode="External"/><Relationship Id="rId18" Type="http://schemas.openxmlformats.org/officeDocument/2006/relationships/hyperlink" Target="https://countyoflakeca.workflow.opengov.com/" TargetMode="External"/><Relationship Id="rId26" Type="http://schemas.openxmlformats.org/officeDocument/2006/relationships/hyperlink" Target="https://countyoflakeca.workflow.opengov.com/" TargetMode="External"/><Relationship Id="rId39" Type="http://schemas.openxmlformats.org/officeDocument/2006/relationships/hyperlink" Target="https://countyoflakeca.workflow.opengov.com/" TargetMode="External"/><Relationship Id="rId21" Type="http://schemas.openxmlformats.org/officeDocument/2006/relationships/hyperlink" Target="https://countyoflakeca.workflow.opengov.com/" TargetMode="External"/><Relationship Id="rId34" Type="http://schemas.openxmlformats.org/officeDocument/2006/relationships/hyperlink" Target="https://countyoflakeca.workflow.opengov.com/" TargetMode="External"/><Relationship Id="rId42" Type="http://schemas.openxmlformats.org/officeDocument/2006/relationships/hyperlink" Target="https://countyoflakeca.workflow.opengov.com/" TargetMode="External"/><Relationship Id="rId47" Type="http://schemas.openxmlformats.org/officeDocument/2006/relationships/hyperlink" Target="https://countyoflakeca.workflow.opengov.com/" TargetMode="External"/><Relationship Id="rId50" Type="http://schemas.openxmlformats.org/officeDocument/2006/relationships/hyperlink" Target="https://countyoflakeca.workflow.opengov.com/" TargetMode="External"/><Relationship Id="rId55" Type="http://schemas.openxmlformats.org/officeDocument/2006/relationships/hyperlink" Target="https://countyoflakeca.workflow.opengov.com/" TargetMode="External"/><Relationship Id="rId7" Type="http://schemas.openxmlformats.org/officeDocument/2006/relationships/hyperlink" Target="https://countyoflakeca.workflow.opengov.com/" TargetMode="External"/><Relationship Id="rId2" Type="http://schemas.openxmlformats.org/officeDocument/2006/relationships/hyperlink" Target="https://countyoflakeca.workflow.opengov.com/" TargetMode="External"/><Relationship Id="rId16" Type="http://schemas.openxmlformats.org/officeDocument/2006/relationships/hyperlink" Target="https://countyoflakeca.workflow.opengov.com/" TargetMode="External"/><Relationship Id="rId29" Type="http://schemas.openxmlformats.org/officeDocument/2006/relationships/hyperlink" Target="https://countyoflakeca.workflow.opengov.com/" TargetMode="External"/><Relationship Id="rId11" Type="http://schemas.openxmlformats.org/officeDocument/2006/relationships/hyperlink" Target="https://countyoflakeca.workflow.opengov.com/" TargetMode="External"/><Relationship Id="rId24" Type="http://schemas.openxmlformats.org/officeDocument/2006/relationships/hyperlink" Target="https://countyoflakeca.workflow.opengov.com/" TargetMode="External"/><Relationship Id="rId32" Type="http://schemas.openxmlformats.org/officeDocument/2006/relationships/hyperlink" Target="https://countyoflakeca.workflow.opengov.com/" TargetMode="External"/><Relationship Id="rId37" Type="http://schemas.openxmlformats.org/officeDocument/2006/relationships/hyperlink" Target="https://countyoflakeca.workflow.opengov.com/" TargetMode="External"/><Relationship Id="rId40" Type="http://schemas.openxmlformats.org/officeDocument/2006/relationships/hyperlink" Target="https://countyoflakeca.workflow.opengov.com/" TargetMode="External"/><Relationship Id="rId45" Type="http://schemas.openxmlformats.org/officeDocument/2006/relationships/hyperlink" Target="https://countyoflakeca.workflow.opengov.com/" TargetMode="External"/><Relationship Id="rId53" Type="http://schemas.openxmlformats.org/officeDocument/2006/relationships/hyperlink" Target="https://countyoflakeca.workflow.opengov.com/" TargetMode="External"/><Relationship Id="rId5" Type="http://schemas.openxmlformats.org/officeDocument/2006/relationships/hyperlink" Target="https://countyoflakeca.workflow.opengov.com/" TargetMode="External"/><Relationship Id="rId19" Type="http://schemas.openxmlformats.org/officeDocument/2006/relationships/hyperlink" Target="https://countyoflakeca.workflow.opengov.com/" TargetMode="External"/><Relationship Id="rId4" Type="http://schemas.openxmlformats.org/officeDocument/2006/relationships/hyperlink" Target="https://countyoflakeca.workflow.opengov.com/" TargetMode="External"/><Relationship Id="rId9" Type="http://schemas.openxmlformats.org/officeDocument/2006/relationships/hyperlink" Target="https://countyoflakeca.workflow.opengov.com/" TargetMode="External"/><Relationship Id="rId14" Type="http://schemas.openxmlformats.org/officeDocument/2006/relationships/hyperlink" Target="https://countyoflakeca.workflow.opengov.com/" TargetMode="External"/><Relationship Id="rId22" Type="http://schemas.openxmlformats.org/officeDocument/2006/relationships/hyperlink" Target="https://countyoflakeca.workflow.opengov.com/" TargetMode="External"/><Relationship Id="rId27" Type="http://schemas.openxmlformats.org/officeDocument/2006/relationships/hyperlink" Target="https://countyoflakeca.workflow.opengov.com/" TargetMode="External"/><Relationship Id="rId30" Type="http://schemas.openxmlformats.org/officeDocument/2006/relationships/hyperlink" Target="https://countyoflakeca.workflow.opengov.com/" TargetMode="External"/><Relationship Id="rId35" Type="http://schemas.openxmlformats.org/officeDocument/2006/relationships/hyperlink" Target="https://countyoflakeca.workflow.opengov.com/" TargetMode="External"/><Relationship Id="rId43" Type="http://schemas.openxmlformats.org/officeDocument/2006/relationships/hyperlink" Target="https://countyoflakeca.workflow.opengov.com/" TargetMode="External"/><Relationship Id="rId48" Type="http://schemas.openxmlformats.org/officeDocument/2006/relationships/hyperlink" Target="https://countyoflakeca.workflow.opengov.com/" TargetMode="External"/><Relationship Id="rId56" Type="http://schemas.openxmlformats.org/officeDocument/2006/relationships/hyperlink" Target="https://countyoflakeca.workflow.opengov.com/" TargetMode="External"/><Relationship Id="rId8" Type="http://schemas.openxmlformats.org/officeDocument/2006/relationships/hyperlink" Target="https://countyoflakeca.workflow.opengov.com/" TargetMode="External"/><Relationship Id="rId51" Type="http://schemas.openxmlformats.org/officeDocument/2006/relationships/hyperlink" Target="https://countyoflakeca.workflow.opengov.com/" TargetMode="External"/><Relationship Id="rId3" Type="http://schemas.openxmlformats.org/officeDocument/2006/relationships/hyperlink" Target="https://countyoflakeca.workflow.opengov.com/" TargetMode="External"/><Relationship Id="rId12" Type="http://schemas.openxmlformats.org/officeDocument/2006/relationships/hyperlink" Target="https://countyoflakeca.workflow.opengov.com/" TargetMode="External"/><Relationship Id="rId17" Type="http://schemas.openxmlformats.org/officeDocument/2006/relationships/hyperlink" Target="https://countyoflakeca.workflow.opengov.com/" TargetMode="External"/><Relationship Id="rId25" Type="http://schemas.openxmlformats.org/officeDocument/2006/relationships/hyperlink" Target="https://countyoflakeca.workflow.opengov.com/" TargetMode="External"/><Relationship Id="rId33" Type="http://schemas.openxmlformats.org/officeDocument/2006/relationships/hyperlink" Target="https://countyoflakeca.workflow.opengov.com/" TargetMode="External"/><Relationship Id="rId38" Type="http://schemas.openxmlformats.org/officeDocument/2006/relationships/hyperlink" Target="https://countyoflakeca.workflow.opengov.com/" TargetMode="External"/><Relationship Id="rId46" Type="http://schemas.openxmlformats.org/officeDocument/2006/relationships/hyperlink" Target="https://countyoflakeca.workflow.opengov.com/" TargetMode="External"/><Relationship Id="rId20" Type="http://schemas.openxmlformats.org/officeDocument/2006/relationships/hyperlink" Target="https://countyoflakeca.workflow.opengov.com/" TargetMode="External"/><Relationship Id="rId41" Type="http://schemas.openxmlformats.org/officeDocument/2006/relationships/hyperlink" Target="https://countyoflakeca.workflow.opengov.com/" TargetMode="External"/><Relationship Id="rId54" Type="http://schemas.openxmlformats.org/officeDocument/2006/relationships/hyperlink" Target="https://countyoflakeca.workflow.opengov.com/" TargetMode="External"/><Relationship Id="rId1" Type="http://schemas.openxmlformats.org/officeDocument/2006/relationships/hyperlink" Target="https://countyoflakeca.workflow.opengov.com/" TargetMode="External"/><Relationship Id="rId6" Type="http://schemas.openxmlformats.org/officeDocument/2006/relationships/hyperlink" Target="https://countyoflakeca.workflow.opengov.com/" TargetMode="External"/><Relationship Id="rId15" Type="http://schemas.openxmlformats.org/officeDocument/2006/relationships/hyperlink" Target="https://countyoflakeca.workflow.opengov.com/" TargetMode="External"/><Relationship Id="rId23" Type="http://schemas.openxmlformats.org/officeDocument/2006/relationships/hyperlink" Target="https://countyoflakeca.workflow.opengov.com/" TargetMode="External"/><Relationship Id="rId28" Type="http://schemas.openxmlformats.org/officeDocument/2006/relationships/hyperlink" Target="https://countyoflakeca.workflow.opengov.com/" TargetMode="External"/><Relationship Id="rId36" Type="http://schemas.openxmlformats.org/officeDocument/2006/relationships/hyperlink" Target="https://countyoflakeca.workflow.opengov.com/" TargetMode="External"/><Relationship Id="rId49" Type="http://schemas.openxmlformats.org/officeDocument/2006/relationships/hyperlink" Target="https://countyoflakeca.workflow.opengov.com/" TargetMode="External"/><Relationship Id="rId57" Type="http://schemas.openxmlformats.org/officeDocument/2006/relationships/hyperlink" Target="https://countyoflakeca.workflow.opengov.com/" TargetMode="External"/><Relationship Id="rId10" Type="http://schemas.openxmlformats.org/officeDocument/2006/relationships/hyperlink" Target="https://countyoflakeca.workflow.opengov.com/" TargetMode="External"/><Relationship Id="rId31" Type="http://schemas.openxmlformats.org/officeDocument/2006/relationships/hyperlink" Target="https://countyoflakeca.workflow.opengov.com/" TargetMode="External"/><Relationship Id="rId44" Type="http://schemas.openxmlformats.org/officeDocument/2006/relationships/hyperlink" Target="https://countyoflakeca.workflow.opengov.com/" TargetMode="External"/><Relationship Id="rId52" Type="http://schemas.openxmlformats.org/officeDocument/2006/relationships/hyperlink" Target="https://countyoflakeca.workflow.opengov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22DA-F781-4829-8F9C-C4CADDD08E25}">
  <dimension ref="A1:L29"/>
  <sheetViews>
    <sheetView workbookViewId="0">
      <selection activeCell="D33" sqref="D33"/>
    </sheetView>
  </sheetViews>
  <sheetFormatPr defaultColWidth="9.140625" defaultRowHeight="15" x14ac:dyDescent="0.25"/>
  <cols>
    <col min="1" max="1" width="30.5703125" style="47" customWidth="1"/>
    <col min="2" max="16384" width="9.140625" style="47"/>
  </cols>
  <sheetData>
    <row r="1" spans="1:12" x14ac:dyDescent="0.25">
      <c r="A1" s="47" t="s">
        <v>0</v>
      </c>
    </row>
    <row r="3" spans="1:12" x14ac:dyDescent="0.25">
      <c r="A3" s="47" t="s">
        <v>518</v>
      </c>
    </row>
    <row r="4" spans="1:12" x14ac:dyDescent="0.25">
      <c r="A4" s="47" t="s">
        <v>7</v>
      </c>
      <c r="B4" s="47">
        <v>2016</v>
      </c>
      <c r="C4" s="47">
        <v>2017</v>
      </c>
      <c r="D4" s="47">
        <v>2018</v>
      </c>
      <c r="E4" s="47">
        <v>2019</v>
      </c>
      <c r="F4" s="47">
        <v>2020</v>
      </c>
      <c r="G4" s="47">
        <v>2021</v>
      </c>
      <c r="H4" s="47">
        <v>2022</v>
      </c>
      <c r="I4" s="47">
        <v>2023</v>
      </c>
      <c r="J4" s="47">
        <v>2024</v>
      </c>
      <c r="K4" s="47">
        <v>2025</v>
      </c>
    </row>
    <row r="5" spans="1:12" x14ac:dyDescent="0.25">
      <c r="A5" s="48" t="s">
        <v>305</v>
      </c>
    </row>
    <row r="6" spans="1:12" x14ac:dyDescent="0.25">
      <c r="A6" s="47" t="s">
        <v>306</v>
      </c>
      <c r="B6" s="49">
        <v>0.02</v>
      </c>
      <c r="C6" s="49">
        <v>0.02</v>
      </c>
      <c r="D6" s="49">
        <v>0.02</v>
      </c>
      <c r="E6" s="49">
        <v>0.03</v>
      </c>
      <c r="F6" s="49">
        <v>0.03</v>
      </c>
      <c r="G6" s="49">
        <v>0.03</v>
      </c>
      <c r="H6" s="50">
        <v>2.5999999999999999E-2</v>
      </c>
      <c r="I6" s="50">
        <v>2.5999999999999999E-2</v>
      </c>
      <c r="J6" s="50">
        <v>2.5999999999999999E-2</v>
      </c>
      <c r="K6" s="50">
        <v>2.5999999999999999E-2</v>
      </c>
      <c r="L6" s="47" t="s">
        <v>307</v>
      </c>
    </row>
    <row r="7" spans="1:12" x14ac:dyDescent="0.25">
      <c r="A7" s="47" t="s">
        <v>308</v>
      </c>
      <c r="B7" s="49">
        <v>0.02</v>
      </c>
      <c r="C7" s="49">
        <v>0.02</v>
      </c>
      <c r="D7" s="49">
        <v>0.02</v>
      </c>
      <c r="E7" s="50">
        <v>1.4999999999999999E-2</v>
      </c>
      <c r="F7" s="50">
        <v>1.4999999999999999E-2</v>
      </c>
      <c r="G7" s="50">
        <v>1.4999999999999999E-2</v>
      </c>
      <c r="H7" s="50">
        <v>1.4999999999999999E-2</v>
      </c>
      <c r="I7" s="50">
        <v>1.4999999999999999E-2</v>
      </c>
      <c r="J7" s="50">
        <v>1.4999999999999999E-2</v>
      </c>
      <c r="K7" s="50">
        <v>1.4999999999999999E-2</v>
      </c>
    </row>
    <row r="8" spans="1:12" x14ac:dyDescent="0.25">
      <c r="A8" s="47" t="s">
        <v>309</v>
      </c>
      <c r="B8" s="49">
        <v>0.02</v>
      </c>
      <c r="C8" s="49">
        <v>0.02</v>
      </c>
      <c r="D8" s="49">
        <v>0.03</v>
      </c>
      <c r="E8" s="50">
        <v>0.03</v>
      </c>
      <c r="F8" s="50">
        <v>0.03</v>
      </c>
      <c r="G8" s="50">
        <v>0.03</v>
      </c>
      <c r="H8" s="50">
        <v>0.03</v>
      </c>
      <c r="I8" s="50">
        <v>0.03</v>
      </c>
      <c r="J8" s="50">
        <v>0.03</v>
      </c>
      <c r="K8" s="50">
        <v>0.03</v>
      </c>
      <c r="L8" s="47" t="s">
        <v>310</v>
      </c>
    </row>
    <row r="9" spans="1:12" x14ac:dyDescent="0.25">
      <c r="A9" s="48" t="s">
        <v>311</v>
      </c>
    </row>
    <row r="10" spans="1:12" x14ac:dyDescent="0.25">
      <c r="A10" s="47" t="s">
        <v>528</v>
      </c>
      <c r="B10" s="46">
        <v>102</v>
      </c>
      <c r="C10" s="46">
        <v>102</v>
      </c>
      <c r="D10" s="46">
        <v>400</v>
      </c>
      <c r="E10" s="46">
        <v>142.5</v>
      </c>
      <c r="F10" s="46">
        <v>142.5</v>
      </c>
      <c r="G10" s="46">
        <v>142.5</v>
      </c>
      <c r="H10" s="46">
        <v>142.5</v>
      </c>
      <c r="I10" s="46">
        <v>160</v>
      </c>
      <c r="J10" s="46">
        <v>160</v>
      </c>
      <c r="K10" s="46">
        <v>164.3</v>
      </c>
      <c r="L10" s="46"/>
    </row>
    <row r="11" spans="1:12" x14ac:dyDescent="0.25">
      <c r="A11" s="47" t="s">
        <v>312</v>
      </c>
      <c r="B11" s="46">
        <v>102.6</v>
      </c>
      <c r="C11" s="46">
        <v>135</v>
      </c>
      <c r="D11" s="46">
        <v>135</v>
      </c>
      <c r="E11" s="46">
        <v>135</v>
      </c>
      <c r="F11" s="46">
        <v>135</v>
      </c>
      <c r="G11" s="46">
        <v>135</v>
      </c>
      <c r="H11" s="46">
        <v>142.5</v>
      </c>
      <c r="I11" s="46">
        <v>160</v>
      </c>
      <c r="J11" s="46">
        <v>160</v>
      </c>
      <c r="K11" s="46">
        <v>164.3</v>
      </c>
      <c r="L11" s="46"/>
    </row>
    <row r="12" spans="1:12" x14ac:dyDescent="0.25">
      <c r="A12" s="47" t="s">
        <v>313</v>
      </c>
      <c r="B12" s="46">
        <v>166.6</v>
      </c>
      <c r="C12" s="46">
        <v>166.6</v>
      </c>
      <c r="D12" s="46">
        <v>166.6</v>
      </c>
      <c r="E12" s="46">
        <v>166.6</v>
      </c>
      <c r="F12" s="46">
        <v>166.6</v>
      </c>
      <c r="G12" s="46">
        <v>166.6</v>
      </c>
      <c r="H12" s="46">
        <v>190</v>
      </c>
      <c r="I12" s="46">
        <v>190</v>
      </c>
      <c r="J12" s="46">
        <v>194.5</v>
      </c>
      <c r="K12" s="46">
        <v>199.73</v>
      </c>
      <c r="L12" s="46"/>
    </row>
    <row r="13" spans="1:12" x14ac:dyDescent="0.25">
      <c r="A13" s="47" t="s">
        <v>314</v>
      </c>
      <c r="B13" s="46">
        <v>128</v>
      </c>
      <c r="C13" s="46">
        <v>128</v>
      </c>
      <c r="D13" s="46">
        <v>128</v>
      </c>
      <c r="E13" s="46">
        <v>128</v>
      </c>
      <c r="F13" s="46">
        <v>95</v>
      </c>
      <c r="G13" s="46">
        <v>99</v>
      </c>
      <c r="H13" s="46">
        <v>99</v>
      </c>
      <c r="I13" s="46">
        <v>160</v>
      </c>
      <c r="J13" s="46">
        <v>160</v>
      </c>
      <c r="K13" s="46">
        <v>164.3</v>
      </c>
      <c r="L13" s="46"/>
    </row>
    <row r="14" spans="1:12" x14ac:dyDescent="0.25">
      <c r="A14" s="47" t="s">
        <v>315</v>
      </c>
      <c r="I14" s="51">
        <v>160</v>
      </c>
      <c r="J14" s="46">
        <v>160</v>
      </c>
      <c r="K14" s="46">
        <v>164.3</v>
      </c>
      <c r="L14" s="46"/>
    </row>
    <row r="15" spans="1:12" x14ac:dyDescent="0.25">
      <c r="A15" s="48" t="s">
        <v>316</v>
      </c>
    </row>
    <row r="16" spans="1:12" x14ac:dyDescent="0.25">
      <c r="A16" s="47" t="s">
        <v>529</v>
      </c>
      <c r="B16" s="46">
        <v>141</v>
      </c>
      <c r="C16" s="46">
        <v>190</v>
      </c>
      <c r="D16" s="46">
        <v>300</v>
      </c>
      <c r="E16" s="46">
        <v>190</v>
      </c>
      <c r="F16" s="46">
        <v>190</v>
      </c>
      <c r="G16" s="46">
        <v>190</v>
      </c>
      <c r="H16" s="46">
        <v>313.5</v>
      </c>
      <c r="I16" s="46">
        <v>400</v>
      </c>
      <c r="J16" s="46">
        <v>400</v>
      </c>
      <c r="K16" s="46">
        <v>410.76</v>
      </c>
    </row>
    <row r="17" spans="1:11" x14ac:dyDescent="0.25">
      <c r="A17" s="47" t="s">
        <v>317</v>
      </c>
      <c r="B17" s="46">
        <v>205</v>
      </c>
      <c r="C17" s="46">
        <v>190</v>
      </c>
      <c r="D17" s="46">
        <v>300</v>
      </c>
      <c r="E17" s="46">
        <v>190</v>
      </c>
      <c r="F17" s="46">
        <v>190</v>
      </c>
      <c r="G17" s="46">
        <v>190</v>
      </c>
      <c r="H17" s="46">
        <v>313.5</v>
      </c>
      <c r="I17" s="46">
        <v>400</v>
      </c>
      <c r="J17" s="46">
        <v>400</v>
      </c>
      <c r="K17" s="46">
        <v>400</v>
      </c>
    </row>
    <row r="18" spans="1:11" x14ac:dyDescent="0.25">
      <c r="A18" s="47" t="s">
        <v>318</v>
      </c>
      <c r="B18" s="46">
        <v>350</v>
      </c>
      <c r="C18" s="46">
        <v>300</v>
      </c>
      <c r="D18" s="46">
        <v>750</v>
      </c>
      <c r="E18" s="46">
        <v>380</v>
      </c>
      <c r="F18" s="46">
        <v>380</v>
      </c>
      <c r="G18" s="46">
        <v>380</v>
      </c>
      <c r="H18" s="46">
        <v>470.25</v>
      </c>
      <c r="I18" s="46">
        <v>600</v>
      </c>
      <c r="J18" s="46">
        <v>600</v>
      </c>
      <c r="K18" s="46">
        <v>600</v>
      </c>
    </row>
    <row r="19" spans="1:11" x14ac:dyDescent="0.25">
      <c r="A19" s="47" t="s">
        <v>319</v>
      </c>
      <c r="B19" s="46">
        <v>410</v>
      </c>
      <c r="C19" s="46">
        <v>300</v>
      </c>
      <c r="D19" s="46">
        <v>750</v>
      </c>
      <c r="E19" s="49"/>
      <c r="F19" s="49"/>
      <c r="G19" s="49"/>
      <c r="H19" s="49"/>
      <c r="I19" s="49"/>
      <c r="J19" s="49"/>
      <c r="K19" s="49"/>
    </row>
    <row r="20" spans="1:11" x14ac:dyDescent="0.25">
      <c r="A20" s="47" t="s">
        <v>320</v>
      </c>
      <c r="J20" s="46">
        <v>395.87</v>
      </c>
      <c r="K20" s="46">
        <v>406.52</v>
      </c>
    </row>
    <row r="21" spans="1:11" x14ac:dyDescent="0.25">
      <c r="A21" s="47" t="s">
        <v>321</v>
      </c>
      <c r="J21" s="46">
        <v>145.87</v>
      </c>
      <c r="K21" s="46">
        <v>149.79</v>
      </c>
    </row>
    <row r="22" spans="1:11" x14ac:dyDescent="0.25">
      <c r="A22" s="48" t="s">
        <v>322</v>
      </c>
    </row>
    <row r="23" spans="1:11" x14ac:dyDescent="0.25">
      <c r="A23" s="47" t="s">
        <v>530</v>
      </c>
      <c r="B23" s="46">
        <v>91.65</v>
      </c>
      <c r="C23" s="46">
        <v>91.65</v>
      </c>
      <c r="D23" s="46">
        <v>91.65</v>
      </c>
      <c r="E23" s="46">
        <v>95</v>
      </c>
      <c r="F23" s="46">
        <v>95</v>
      </c>
      <c r="G23" s="46">
        <v>95</v>
      </c>
      <c r="H23" s="46">
        <v>95</v>
      </c>
      <c r="I23" s="46">
        <v>160</v>
      </c>
      <c r="J23" s="46">
        <v>160</v>
      </c>
      <c r="K23" s="46">
        <v>164.3</v>
      </c>
    </row>
    <row r="24" spans="1:11" x14ac:dyDescent="0.25">
      <c r="A24" s="47" t="s">
        <v>323</v>
      </c>
      <c r="B24" s="46">
        <v>155</v>
      </c>
      <c r="C24" s="46">
        <v>155</v>
      </c>
      <c r="D24" s="46">
        <v>155</v>
      </c>
      <c r="E24" s="46">
        <v>142.5</v>
      </c>
      <c r="F24" s="46">
        <v>142.5</v>
      </c>
      <c r="G24" s="46">
        <v>142.5</v>
      </c>
      <c r="H24" s="46">
        <v>142.5</v>
      </c>
      <c r="I24" s="46">
        <v>160</v>
      </c>
      <c r="J24" s="46">
        <v>160</v>
      </c>
      <c r="K24" s="46">
        <v>164.3</v>
      </c>
    </row>
    <row r="25" spans="1:11" x14ac:dyDescent="0.25">
      <c r="A25" s="48" t="s">
        <v>324</v>
      </c>
    </row>
    <row r="26" spans="1:11" x14ac:dyDescent="0.25">
      <c r="A26" s="47" t="s">
        <v>325</v>
      </c>
      <c r="B26" s="46">
        <v>128</v>
      </c>
      <c r="C26" s="46">
        <v>190</v>
      </c>
      <c r="D26" s="46">
        <v>190</v>
      </c>
      <c r="E26" s="46">
        <v>190</v>
      </c>
      <c r="F26" s="46">
        <v>190</v>
      </c>
      <c r="G26" s="46">
        <v>190</v>
      </c>
      <c r="H26" s="46">
        <v>190</v>
      </c>
      <c r="I26" s="46">
        <v>190</v>
      </c>
      <c r="J26" s="46">
        <v>194.5</v>
      </c>
      <c r="K26" s="46">
        <v>199.73</v>
      </c>
    </row>
    <row r="27" spans="1:11" x14ac:dyDescent="0.25">
      <c r="A27" s="47" t="s">
        <v>326</v>
      </c>
      <c r="B27" s="46">
        <v>64</v>
      </c>
      <c r="C27" s="46">
        <v>140</v>
      </c>
      <c r="D27" s="46">
        <v>140</v>
      </c>
      <c r="E27" s="46">
        <v>95</v>
      </c>
      <c r="F27" s="46">
        <v>95</v>
      </c>
      <c r="G27" s="46">
        <v>95</v>
      </c>
      <c r="H27" s="46">
        <v>95</v>
      </c>
      <c r="I27" s="46">
        <v>160</v>
      </c>
      <c r="J27" s="46">
        <v>160</v>
      </c>
      <c r="K27" s="46">
        <v>164.3</v>
      </c>
    </row>
    <row r="28" spans="1:11" x14ac:dyDescent="0.25">
      <c r="A28" s="47" t="s">
        <v>327</v>
      </c>
      <c r="J28" s="46">
        <v>97.25</v>
      </c>
      <c r="K28" s="46">
        <v>99.87</v>
      </c>
    </row>
    <row r="29" spans="1:11" x14ac:dyDescent="0.25">
      <c r="A29" s="47" t="s">
        <v>328</v>
      </c>
      <c r="E29" s="46">
        <v>150</v>
      </c>
      <c r="F29" s="46">
        <v>150</v>
      </c>
      <c r="G29" s="46">
        <v>150</v>
      </c>
      <c r="H29" s="46">
        <v>600</v>
      </c>
      <c r="I29" s="46">
        <v>600</v>
      </c>
      <c r="J29" s="46">
        <v>616</v>
      </c>
      <c r="K29" s="46">
        <v>632.55999999999995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D747-46A0-439C-B527-2D53A49763EB}">
  <dimension ref="A1:M24"/>
  <sheetViews>
    <sheetView workbookViewId="0">
      <selection activeCell="F1" sqref="F1:F1048576"/>
    </sheetView>
  </sheetViews>
  <sheetFormatPr defaultRowHeight="15" x14ac:dyDescent="0.25"/>
  <cols>
    <col min="1" max="1" width="17.7109375" bestFit="1" customWidth="1"/>
    <col min="2" max="2" width="41.140625" bestFit="1" customWidth="1"/>
    <col min="3" max="8" width="11.28515625" bestFit="1" customWidth="1"/>
    <col min="9" max="9" width="12.7109375" bestFit="1" customWidth="1"/>
    <col min="10" max="10" width="11.28515625" bestFit="1" customWidth="1"/>
    <col min="11" max="11" width="12.7109375" bestFit="1" customWidth="1"/>
    <col min="12" max="12" width="11.28515625" bestFit="1" customWidth="1"/>
    <col min="13" max="13" width="13.140625" customWidth="1"/>
  </cols>
  <sheetData>
    <row r="1" spans="1:13" x14ac:dyDescent="0.25">
      <c r="A1" s="29" t="s">
        <v>0</v>
      </c>
      <c r="B1" s="19"/>
    </row>
    <row r="2" spans="1:13" x14ac:dyDescent="0.25">
      <c r="A2" s="29"/>
      <c r="B2" s="19"/>
    </row>
    <row r="3" spans="1:13" x14ac:dyDescent="0.25">
      <c r="A3" t="s">
        <v>294</v>
      </c>
    </row>
    <row r="4" spans="1:13" x14ac:dyDescent="0.25">
      <c r="A4" s="15" t="s">
        <v>156</v>
      </c>
      <c r="B4" t="s">
        <v>157</v>
      </c>
      <c r="C4" t="s">
        <v>293</v>
      </c>
      <c r="D4" t="s">
        <v>292</v>
      </c>
      <c r="E4" t="s">
        <v>291</v>
      </c>
      <c r="F4" t="s">
        <v>290</v>
      </c>
      <c r="G4" t="s">
        <v>289</v>
      </c>
      <c r="H4" t="s">
        <v>284</v>
      </c>
      <c r="I4" t="s">
        <v>210</v>
      </c>
      <c r="J4" t="s">
        <v>197</v>
      </c>
      <c r="K4" t="s">
        <v>196</v>
      </c>
      <c r="L4" t="s">
        <v>288</v>
      </c>
      <c r="M4" t="s">
        <v>295</v>
      </c>
    </row>
    <row r="5" spans="1:13" x14ac:dyDescent="0.25">
      <c r="A5" s="15" t="s">
        <v>159</v>
      </c>
      <c r="B5" t="s">
        <v>160</v>
      </c>
      <c r="C5" s="17">
        <v>54004.5</v>
      </c>
      <c r="D5" s="17">
        <v>83300.38</v>
      </c>
      <c r="E5" s="17">
        <v>77737.84</v>
      </c>
      <c r="F5" s="17">
        <v>52800.25</v>
      </c>
      <c r="G5" s="17">
        <v>32205</v>
      </c>
      <c r="H5" s="17">
        <v>43337.75</v>
      </c>
      <c r="I5" s="17">
        <v>41460.959999999999</v>
      </c>
      <c r="J5" s="17">
        <v>43883.35</v>
      </c>
      <c r="K5" s="17">
        <v>38937.360000000001</v>
      </c>
      <c r="L5" s="17">
        <v>7648.81</v>
      </c>
    </row>
    <row r="6" spans="1:13" x14ac:dyDescent="0.25">
      <c r="A6" s="15" t="s">
        <v>161</v>
      </c>
      <c r="B6" t="s">
        <v>162</v>
      </c>
      <c r="C6" s="17" t="s">
        <v>163</v>
      </c>
      <c r="D6" s="17" t="s">
        <v>163</v>
      </c>
      <c r="E6" s="17" t="s">
        <v>163</v>
      </c>
      <c r="F6" s="17" t="s">
        <v>163</v>
      </c>
      <c r="G6" s="17" t="s">
        <v>163</v>
      </c>
      <c r="H6" s="17" t="s">
        <v>163</v>
      </c>
      <c r="I6" s="17" t="s">
        <v>163</v>
      </c>
      <c r="J6" s="17" t="s">
        <v>163</v>
      </c>
      <c r="K6" s="17" t="s">
        <v>163</v>
      </c>
      <c r="L6" s="17">
        <v>128.25</v>
      </c>
    </row>
    <row r="7" spans="1:13" x14ac:dyDescent="0.25">
      <c r="A7" s="15" t="s">
        <v>164</v>
      </c>
      <c r="B7" t="s">
        <v>165</v>
      </c>
      <c r="C7" s="17">
        <v>113854.95</v>
      </c>
      <c r="D7" s="17">
        <v>32327.53</v>
      </c>
      <c r="E7" s="17">
        <v>39934.5</v>
      </c>
      <c r="F7" s="17">
        <v>46172.23</v>
      </c>
      <c r="G7" s="17">
        <v>43137.77</v>
      </c>
      <c r="H7" s="17">
        <v>43941</v>
      </c>
      <c r="I7" s="17">
        <v>45929.599999999999</v>
      </c>
      <c r="J7" s="17">
        <v>56949.04</v>
      </c>
      <c r="K7" s="17">
        <v>61958.25</v>
      </c>
      <c r="L7" s="17">
        <v>29210.03</v>
      </c>
    </row>
    <row r="8" spans="1:13" x14ac:dyDescent="0.25">
      <c r="A8" s="15" t="s">
        <v>166</v>
      </c>
      <c r="B8" t="s">
        <v>167</v>
      </c>
      <c r="C8" s="17">
        <v>5100</v>
      </c>
      <c r="D8" s="17">
        <v>3865</v>
      </c>
      <c r="E8" s="17">
        <v>4012.8</v>
      </c>
      <c r="F8" s="17">
        <v>2559.6999999999998</v>
      </c>
      <c r="G8" s="17">
        <v>4922.5</v>
      </c>
      <c r="H8" s="17">
        <v>4922.5</v>
      </c>
      <c r="I8" s="17">
        <v>2658.15</v>
      </c>
      <c r="J8" s="17">
        <v>3839.55</v>
      </c>
      <c r="K8" s="17">
        <v>2658.15</v>
      </c>
      <c r="L8" s="17">
        <v>1279.8499999999999</v>
      </c>
    </row>
    <row r="9" spans="1:13" x14ac:dyDescent="0.25">
      <c r="A9" s="15" t="s">
        <v>168</v>
      </c>
      <c r="B9" t="s">
        <v>169</v>
      </c>
      <c r="C9" s="17"/>
      <c r="D9" s="17"/>
      <c r="E9" s="17"/>
      <c r="F9" s="17"/>
      <c r="G9" s="17" t="s">
        <v>163</v>
      </c>
      <c r="H9" s="17" t="s">
        <v>163</v>
      </c>
      <c r="I9" s="17" t="s">
        <v>163</v>
      </c>
      <c r="J9" s="17" t="s">
        <v>163</v>
      </c>
      <c r="K9" s="17" t="s">
        <v>163</v>
      </c>
      <c r="L9" s="17" t="s">
        <v>163</v>
      </c>
    </row>
    <row r="10" spans="1:13" x14ac:dyDescent="0.25">
      <c r="A10" s="15" t="s">
        <v>170</v>
      </c>
      <c r="B10" t="s">
        <v>171</v>
      </c>
      <c r="C10" s="17">
        <v>23007</v>
      </c>
      <c r="D10" s="17">
        <v>26759.14</v>
      </c>
      <c r="E10" s="17">
        <v>14100.3</v>
      </c>
      <c r="F10" s="17">
        <v>9562.5</v>
      </c>
      <c r="G10" s="17">
        <v>10991</v>
      </c>
      <c r="H10" s="17">
        <v>8550</v>
      </c>
      <c r="I10" s="17">
        <v>15533</v>
      </c>
      <c r="J10" s="17">
        <v>7808</v>
      </c>
      <c r="K10" s="17">
        <v>6752</v>
      </c>
      <c r="L10" s="17">
        <v>39685.760000000002</v>
      </c>
    </row>
    <row r="11" spans="1:13" x14ac:dyDescent="0.25">
      <c r="A11" s="15" t="s">
        <v>172</v>
      </c>
      <c r="B11" t="s">
        <v>173</v>
      </c>
      <c r="C11" s="17">
        <v>4550</v>
      </c>
      <c r="D11" s="17">
        <v>1016.28</v>
      </c>
      <c r="E11" s="17">
        <v>11425</v>
      </c>
      <c r="F11" s="17">
        <v>5700</v>
      </c>
      <c r="G11" s="17">
        <v>3705</v>
      </c>
      <c r="H11" s="17">
        <v>8763.75</v>
      </c>
      <c r="I11" s="17">
        <v>1015</v>
      </c>
      <c r="J11" s="17">
        <v>26962</v>
      </c>
      <c r="K11" s="17">
        <v>5626</v>
      </c>
      <c r="L11" s="17">
        <v>10565.43</v>
      </c>
    </row>
    <row r="12" spans="1:13" x14ac:dyDescent="0.25">
      <c r="A12" s="15" t="s">
        <v>174</v>
      </c>
      <c r="B12" t="s">
        <v>175</v>
      </c>
      <c r="C12" s="17">
        <v>30996.27</v>
      </c>
      <c r="D12" s="17">
        <v>59811.95</v>
      </c>
      <c r="E12" s="17">
        <v>73320</v>
      </c>
      <c r="F12" s="17">
        <v>48213.45</v>
      </c>
      <c r="G12" s="17">
        <v>39092.5</v>
      </c>
      <c r="H12" s="17">
        <v>73457.5</v>
      </c>
      <c r="I12" s="17">
        <v>76840.78</v>
      </c>
      <c r="J12" s="17">
        <v>103528.5</v>
      </c>
      <c r="K12" s="17">
        <v>55844.84</v>
      </c>
      <c r="L12" s="17">
        <v>61026.25</v>
      </c>
    </row>
    <row r="13" spans="1:13" x14ac:dyDescent="0.25">
      <c r="A13" s="15" t="s">
        <v>176</v>
      </c>
      <c r="B13" t="s">
        <v>177</v>
      </c>
      <c r="C13" s="17">
        <v>5755.7</v>
      </c>
      <c r="D13" s="17">
        <v>26537.200000000001</v>
      </c>
      <c r="E13" s="17">
        <v>9558</v>
      </c>
      <c r="F13" s="17">
        <v>6578.75</v>
      </c>
      <c r="G13" s="17">
        <v>1900</v>
      </c>
      <c r="H13" s="17">
        <v>7125</v>
      </c>
      <c r="I13" s="17">
        <v>4284</v>
      </c>
      <c r="J13" s="17">
        <v>8784</v>
      </c>
      <c r="K13" s="17">
        <v>4320</v>
      </c>
      <c r="L13" s="17">
        <v>1026.75</v>
      </c>
    </row>
    <row r="14" spans="1:13" x14ac:dyDescent="0.25">
      <c r="A14" s="15" t="s">
        <v>178</v>
      </c>
      <c r="B14" t="s">
        <v>179</v>
      </c>
      <c r="C14" s="17">
        <v>68665</v>
      </c>
      <c r="D14" s="17">
        <v>60445.5</v>
      </c>
      <c r="E14" s="17">
        <v>58615</v>
      </c>
      <c r="F14" s="17">
        <v>47785</v>
      </c>
      <c r="G14" s="17">
        <v>60610</v>
      </c>
      <c r="H14" s="17">
        <v>58805</v>
      </c>
      <c r="I14" s="17">
        <v>92106</v>
      </c>
      <c r="J14" s="17">
        <v>36112</v>
      </c>
      <c r="K14" s="17">
        <v>18989</v>
      </c>
      <c r="L14" s="17">
        <v>33838.5</v>
      </c>
    </row>
    <row r="15" spans="1:13" x14ac:dyDescent="0.25">
      <c r="A15" s="15" t="s">
        <v>180</v>
      </c>
      <c r="B15" t="s">
        <v>181</v>
      </c>
      <c r="C15" s="17">
        <v>776.98</v>
      </c>
      <c r="D15" s="17">
        <v>14212.79</v>
      </c>
      <c r="E15" s="17">
        <v>7332.48</v>
      </c>
      <c r="F15" s="17">
        <v>11252.52</v>
      </c>
      <c r="G15" s="17">
        <v>8904.59</v>
      </c>
      <c r="H15" s="17">
        <v>8272.64</v>
      </c>
      <c r="I15" s="17">
        <v>5827.89</v>
      </c>
      <c r="J15" s="17">
        <v>7325.83</v>
      </c>
      <c r="K15" s="17">
        <v>5296.63</v>
      </c>
      <c r="L15" s="17">
        <v>3291.05</v>
      </c>
    </row>
    <row r="16" spans="1:13" x14ac:dyDescent="0.25">
      <c r="A16" s="15" t="s">
        <v>182</v>
      </c>
      <c r="B16" t="s">
        <v>183</v>
      </c>
      <c r="C16" s="17"/>
      <c r="D16" s="17">
        <v>5300</v>
      </c>
      <c r="E16" s="17">
        <v>40138.82</v>
      </c>
      <c r="F16" s="17">
        <v>46700</v>
      </c>
      <c r="G16" s="17">
        <v>43150</v>
      </c>
      <c r="H16" s="17">
        <v>35828.49</v>
      </c>
      <c r="I16" s="17">
        <v>29694.799999999999</v>
      </c>
      <c r="J16" s="17">
        <v>33367</v>
      </c>
      <c r="K16" s="17">
        <v>34840</v>
      </c>
      <c r="L16" s="17">
        <v>17775</v>
      </c>
    </row>
    <row r="17" spans="1:13" x14ac:dyDescent="0.25">
      <c r="A17" s="15" t="s">
        <v>184</v>
      </c>
      <c r="B17" t="s">
        <v>185</v>
      </c>
      <c r="C17" s="17"/>
      <c r="D17" s="17"/>
      <c r="E17" s="17"/>
      <c r="F17" s="17"/>
      <c r="G17" s="17"/>
      <c r="H17" s="17"/>
      <c r="I17" s="17"/>
      <c r="J17" s="17">
        <v>30</v>
      </c>
      <c r="K17" s="17">
        <v>30</v>
      </c>
      <c r="L17" s="17" t="s">
        <v>163</v>
      </c>
    </row>
    <row r="18" spans="1:13" x14ac:dyDescent="0.25">
      <c r="A18" s="15" t="s">
        <v>186</v>
      </c>
      <c r="B18" t="s">
        <v>187</v>
      </c>
      <c r="C18" s="17">
        <v>414.9</v>
      </c>
      <c r="D18" s="17">
        <v>178.47</v>
      </c>
      <c r="E18" s="17">
        <v>595</v>
      </c>
      <c r="F18" s="17">
        <v>58.8</v>
      </c>
      <c r="G18" s="17">
        <v>1192.5</v>
      </c>
      <c r="H18" s="17">
        <v>235.11</v>
      </c>
      <c r="I18" s="17">
        <v>34.1</v>
      </c>
      <c r="J18" s="17">
        <v>648.70000000000005</v>
      </c>
      <c r="K18" s="17">
        <v>122.7</v>
      </c>
      <c r="L18" s="17">
        <v>1415.7</v>
      </c>
    </row>
    <row r="19" spans="1:13" x14ac:dyDescent="0.25">
      <c r="A19" s="15" t="s">
        <v>188</v>
      </c>
      <c r="B19" t="s">
        <v>189</v>
      </c>
      <c r="C19" s="17" t="s">
        <v>163</v>
      </c>
      <c r="D19" s="17" t="s">
        <v>163</v>
      </c>
      <c r="E19" s="17" t="s">
        <v>163</v>
      </c>
      <c r="F19" s="17" t="s">
        <v>163</v>
      </c>
      <c r="G19" s="17" t="s">
        <v>163</v>
      </c>
      <c r="H19" s="17" t="s">
        <v>163</v>
      </c>
      <c r="I19" s="17" t="s">
        <v>163</v>
      </c>
      <c r="J19" s="17" t="s">
        <v>163</v>
      </c>
      <c r="K19" s="17" t="s">
        <v>163</v>
      </c>
      <c r="L19" s="17" t="s">
        <v>163</v>
      </c>
    </row>
    <row r="20" spans="1:13" x14ac:dyDescent="0.25">
      <c r="A20" s="15" t="s">
        <v>190</v>
      </c>
      <c r="B20" t="s">
        <v>191</v>
      </c>
      <c r="C20" s="17">
        <v>407.48</v>
      </c>
      <c r="D20" s="17">
        <v>721.78</v>
      </c>
      <c r="E20" s="17">
        <v>7460.4</v>
      </c>
      <c r="F20" s="17">
        <v>4810.82</v>
      </c>
      <c r="G20" s="17">
        <v>2220.21</v>
      </c>
      <c r="H20" s="17">
        <v>7068.75</v>
      </c>
      <c r="I20" s="17">
        <v>95</v>
      </c>
      <c r="J20" s="17">
        <v>5000</v>
      </c>
      <c r="K20" s="17">
        <v>4107</v>
      </c>
      <c r="L20" s="17">
        <v>-20</v>
      </c>
    </row>
    <row r="21" spans="1:13" x14ac:dyDescent="0.25">
      <c r="A21" s="15" t="s">
        <v>192</v>
      </c>
      <c r="B21" t="s">
        <v>193</v>
      </c>
      <c r="C21" s="17">
        <v>21.06</v>
      </c>
      <c r="D21" s="17">
        <v>24.18</v>
      </c>
      <c r="E21" s="17">
        <v>25</v>
      </c>
      <c r="F21" s="17">
        <v>37.090000000000003</v>
      </c>
      <c r="G21" s="17">
        <v>2809.44</v>
      </c>
      <c r="H21" s="17">
        <v>25</v>
      </c>
      <c r="I21" s="17" t="s">
        <v>163</v>
      </c>
      <c r="J21" s="17">
        <v>437.97</v>
      </c>
      <c r="K21" s="17" t="s">
        <v>163</v>
      </c>
      <c r="L21" s="17" t="s">
        <v>163</v>
      </c>
    </row>
    <row r="22" spans="1:13" x14ac:dyDescent="0.25">
      <c r="A22" s="33" t="s">
        <v>202</v>
      </c>
      <c r="B22" t="s">
        <v>285</v>
      </c>
      <c r="C22" s="17"/>
      <c r="D22" s="17"/>
      <c r="E22" s="17"/>
      <c r="F22" s="14">
        <v>236079.04</v>
      </c>
      <c r="G22" s="14">
        <v>250013.85</v>
      </c>
      <c r="H22" s="14">
        <v>167698.75</v>
      </c>
      <c r="I22" s="14">
        <v>102134</v>
      </c>
      <c r="J22" s="14">
        <v>93345</v>
      </c>
      <c r="K22" s="14">
        <v>100733</v>
      </c>
      <c r="L22" s="17">
        <v>35000</v>
      </c>
    </row>
    <row r="23" spans="1:13" x14ac:dyDescent="0.25">
      <c r="A23" s="33" t="s">
        <v>287</v>
      </c>
      <c r="B23" t="s">
        <v>286</v>
      </c>
      <c r="C23" s="17"/>
      <c r="D23" s="17"/>
      <c r="E23" s="17"/>
      <c r="F23" s="14">
        <v>127850</v>
      </c>
      <c r="G23" s="14">
        <v>79135</v>
      </c>
      <c r="H23" s="14">
        <v>59755</v>
      </c>
      <c r="I23" s="14">
        <v>5093.26</v>
      </c>
      <c r="J23" s="14">
        <v>28351.5</v>
      </c>
      <c r="K23" s="14">
        <v>11814.5</v>
      </c>
      <c r="L23" s="17"/>
    </row>
    <row r="24" spans="1:13" x14ac:dyDescent="0.25">
      <c r="A24" s="39" t="s">
        <v>20</v>
      </c>
      <c r="B24" t="s">
        <v>20</v>
      </c>
      <c r="C24" s="17">
        <f>SUM(C5:C21)</f>
        <v>307553.84000000003</v>
      </c>
      <c r="D24" s="17">
        <f>SUM(D5:D21)</f>
        <v>314500.19999999995</v>
      </c>
      <c r="E24" s="17">
        <f>SUM(E5:E21)</f>
        <v>344255.14</v>
      </c>
      <c r="F24" s="17">
        <f t="shared" ref="F24:L24" si="0">SUM(F5:F23)</f>
        <v>646160.15</v>
      </c>
      <c r="G24" s="17">
        <f t="shared" si="0"/>
        <v>583989.36</v>
      </c>
      <c r="H24" s="17">
        <f t="shared" si="0"/>
        <v>527786.23999999999</v>
      </c>
      <c r="I24" s="17">
        <f t="shared" si="0"/>
        <v>422706.54</v>
      </c>
      <c r="J24" s="17">
        <f t="shared" si="0"/>
        <v>456372.44</v>
      </c>
      <c r="K24" s="17">
        <f t="shared" si="0"/>
        <v>352029.43</v>
      </c>
      <c r="L24" s="17">
        <f t="shared" si="0"/>
        <v>241871.38</v>
      </c>
      <c r="M24" s="36">
        <f>SUM('Planning Revenue'!F25)</f>
        <v>428750</v>
      </c>
    </row>
  </sheetData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0224-E057-49B1-B113-318ED09754B8}">
  <dimension ref="A1:B23"/>
  <sheetViews>
    <sheetView workbookViewId="0">
      <selection activeCell="C4" sqref="C4"/>
    </sheetView>
  </sheetViews>
  <sheetFormatPr defaultRowHeight="15.75" x14ac:dyDescent="0.25"/>
  <cols>
    <col min="1" max="1" width="37.140625" customWidth="1"/>
    <col min="2" max="2" width="16" style="59" customWidth="1"/>
  </cols>
  <sheetData>
    <row r="1" spans="1:2" x14ac:dyDescent="0.25">
      <c r="A1" t="s">
        <v>0</v>
      </c>
    </row>
    <row r="2" spans="1:2" x14ac:dyDescent="0.25">
      <c r="A2" t="s">
        <v>520</v>
      </c>
    </row>
    <row r="3" spans="1:2" ht="31.5" x14ac:dyDescent="0.25">
      <c r="A3" s="64" t="s">
        <v>482</v>
      </c>
      <c r="B3" s="65" t="s">
        <v>507</v>
      </c>
    </row>
    <row r="4" spans="1:2" ht="47.25" x14ac:dyDescent="0.25">
      <c r="A4" s="64" t="s">
        <v>496</v>
      </c>
      <c r="B4" s="66">
        <v>2295</v>
      </c>
    </row>
    <row r="5" spans="1:2" x14ac:dyDescent="0.25">
      <c r="A5" s="64" t="s">
        <v>466</v>
      </c>
      <c r="B5" s="67">
        <v>264</v>
      </c>
    </row>
    <row r="6" spans="1:2" x14ac:dyDescent="0.25">
      <c r="A6" s="64" t="s">
        <v>467</v>
      </c>
      <c r="B6" s="66">
        <v>100</v>
      </c>
    </row>
    <row r="7" spans="1:2" x14ac:dyDescent="0.25">
      <c r="A7" s="64" t="s">
        <v>468</v>
      </c>
      <c r="B7" s="67">
        <v>15</v>
      </c>
    </row>
    <row r="8" spans="1:2" x14ac:dyDescent="0.25">
      <c r="A8" s="64" t="s">
        <v>469</v>
      </c>
      <c r="B8" s="66">
        <v>70</v>
      </c>
    </row>
    <row r="9" spans="1:2" ht="17.25" customHeight="1" x14ac:dyDescent="0.25">
      <c r="A9" s="64" t="s">
        <v>483</v>
      </c>
      <c r="B9" s="67">
        <v>60</v>
      </c>
    </row>
    <row r="10" spans="1:2" ht="16.5" customHeight="1" x14ac:dyDescent="0.25">
      <c r="A10" s="64" t="s">
        <v>470</v>
      </c>
      <c r="B10" s="66">
        <v>40</v>
      </c>
    </row>
    <row r="11" spans="1:2" x14ac:dyDescent="0.25">
      <c r="A11" s="64" t="s">
        <v>471</v>
      </c>
      <c r="B11" s="67">
        <v>150</v>
      </c>
    </row>
    <row r="12" spans="1:2" x14ac:dyDescent="0.25">
      <c r="A12" s="64" t="s">
        <v>472</v>
      </c>
      <c r="B12" s="66">
        <v>40</v>
      </c>
    </row>
    <row r="13" spans="1:2" x14ac:dyDescent="0.25">
      <c r="A13" s="64" t="s">
        <v>473</v>
      </c>
      <c r="B13" s="67">
        <v>30</v>
      </c>
    </row>
    <row r="14" spans="1:2" x14ac:dyDescent="0.25">
      <c r="A14" s="64" t="s">
        <v>484</v>
      </c>
      <c r="B14" s="66">
        <v>150</v>
      </c>
    </row>
    <row r="15" spans="1:2" ht="16.5" customHeight="1" x14ac:dyDescent="0.25">
      <c r="A15" s="64" t="s">
        <v>474</v>
      </c>
      <c r="B15" s="67">
        <v>80</v>
      </c>
    </row>
    <row r="16" spans="1:2" ht="17.25" customHeight="1" x14ac:dyDescent="0.25">
      <c r="A16" s="64" t="s">
        <v>475</v>
      </c>
      <c r="B16" s="66">
        <v>200</v>
      </c>
    </row>
    <row r="17" spans="1:2" x14ac:dyDescent="0.25">
      <c r="A17" s="64" t="s">
        <v>476</v>
      </c>
      <c r="B17" s="67">
        <v>120</v>
      </c>
    </row>
    <row r="18" spans="1:2" x14ac:dyDescent="0.25">
      <c r="A18" s="64" t="s">
        <v>477</v>
      </c>
      <c r="B18" s="66">
        <v>100</v>
      </c>
    </row>
    <row r="19" spans="1:2" x14ac:dyDescent="0.25">
      <c r="A19" s="64" t="s">
        <v>478</v>
      </c>
      <c r="B19" s="67">
        <v>100</v>
      </c>
    </row>
    <row r="20" spans="1:2" x14ac:dyDescent="0.25">
      <c r="A20" s="64" t="s">
        <v>479</v>
      </c>
      <c r="B20" s="66">
        <v>30</v>
      </c>
    </row>
    <row r="21" spans="1:2" x14ac:dyDescent="0.25">
      <c r="A21" s="64" t="s">
        <v>480</v>
      </c>
      <c r="B21" s="67">
        <v>100</v>
      </c>
    </row>
    <row r="22" spans="1:2" ht="31.5" x14ac:dyDescent="0.25">
      <c r="A22" s="64" t="s">
        <v>481</v>
      </c>
      <c r="B22" s="66">
        <v>40</v>
      </c>
    </row>
    <row r="23" spans="1:2" x14ac:dyDescent="0.25">
      <c r="B23" s="68">
        <v>3964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B5C3A-9028-466C-86FE-0B5D00C2C214}">
  <dimension ref="A1:F12"/>
  <sheetViews>
    <sheetView workbookViewId="0">
      <selection activeCell="J14" sqref="J14"/>
    </sheetView>
  </sheetViews>
  <sheetFormatPr defaultRowHeight="15" x14ac:dyDescent="0.25"/>
  <cols>
    <col min="2" max="2" width="14.28515625" bestFit="1" customWidth="1"/>
    <col min="3" max="3" width="15.28515625" bestFit="1" customWidth="1"/>
    <col min="4" max="4" width="19.5703125" customWidth="1"/>
    <col min="5" max="5" width="11.5703125" customWidth="1"/>
  </cols>
  <sheetData>
    <row r="1" spans="1:6" x14ac:dyDescent="0.25">
      <c r="A1" t="s">
        <v>0</v>
      </c>
    </row>
    <row r="2" spans="1:6" x14ac:dyDescent="0.25">
      <c r="A2" t="s">
        <v>521</v>
      </c>
    </row>
    <row r="4" spans="1:6" x14ac:dyDescent="0.25">
      <c r="A4" t="s">
        <v>20</v>
      </c>
      <c r="B4" t="s">
        <v>486</v>
      </c>
      <c r="C4" t="s">
        <v>487</v>
      </c>
      <c r="D4" t="s">
        <v>488</v>
      </c>
      <c r="E4" t="s">
        <v>489</v>
      </c>
    </row>
    <row r="5" spans="1:6" x14ac:dyDescent="0.25">
      <c r="A5" t="s">
        <v>485</v>
      </c>
      <c r="B5" s="58">
        <v>5812846</v>
      </c>
      <c r="C5" s="58">
        <v>8050345</v>
      </c>
      <c r="D5" s="9">
        <f t="shared" ref="D5:D11" si="0">SUM(B5/C5)</f>
        <v>0.72206172530494039</v>
      </c>
      <c r="E5" s="60">
        <f t="shared" ref="E5:E11" si="1">SUM(100%-D5)</f>
        <v>0.27793827469505961</v>
      </c>
      <c r="F5" t="s">
        <v>491</v>
      </c>
    </row>
    <row r="6" spans="1:6" x14ac:dyDescent="0.25">
      <c r="A6" t="s">
        <v>490</v>
      </c>
      <c r="B6" s="61">
        <f>SUM(C6)-6273028</f>
        <v>12022612</v>
      </c>
      <c r="C6" s="58">
        <v>18295640</v>
      </c>
      <c r="D6" s="9">
        <f t="shared" si="0"/>
        <v>0.65712989542863764</v>
      </c>
      <c r="E6" s="60">
        <f t="shared" si="1"/>
        <v>0.34287010457136236</v>
      </c>
      <c r="F6" t="s">
        <v>492</v>
      </c>
    </row>
    <row r="7" spans="1:6" x14ac:dyDescent="0.25">
      <c r="A7" t="s">
        <v>493</v>
      </c>
      <c r="B7" s="58">
        <v>3998962</v>
      </c>
      <c r="C7" s="58">
        <v>6584584</v>
      </c>
      <c r="D7" s="9">
        <f t="shared" si="0"/>
        <v>0.60732189003891512</v>
      </c>
      <c r="E7" s="60">
        <f t="shared" si="1"/>
        <v>0.39267810996108488</v>
      </c>
      <c r="F7" t="s">
        <v>491</v>
      </c>
    </row>
    <row r="8" spans="1:6" x14ac:dyDescent="0.25">
      <c r="A8" t="s">
        <v>494</v>
      </c>
      <c r="B8" s="58">
        <v>1466007</v>
      </c>
      <c r="C8" s="58">
        <v>4890025</v>
      </c>
      <c r="D8" s="9">
        <f t="shared" si="0"/>
        <v>0.29979539981901931</v>
      </c>
      <c r="E8" s="60">
        <f t="shared" si="1"/>
        <v>0.70020460018098074</v>
      </c>
      <c r="F8" t="s">
        <v>491</v>
      </c>
    </row>
    <row r="9" spans="1:6" x14ac:dyDescent="0.25">
      <c r="A9" t="s">
        <v>495</v>
      </c>
      <c r="B9" s="58">
        <v>3408770</v>
      </c>
      <c r="C9" s="58">
        <v>7208971</v>
      </c>
      <c r="D9" s="9">
        <f t="shared" si="0"/>
        <v>0.47285111841898103</v>
      </c>
      <c r="E9" s="60">
        <f t="shared" si="1"/>
        <v>0.52714888158101902</v>
      </c>
      <c r="F9" t="s">
        <v>491</v>
      </c>
    </row>
    <row r="10" spans="1:6" x14ac:dyDescent="0.25">
      <c r="A10" t="s">
        <v>504</v>
      </c>
      <c r="B10" s="58">
        <v>2361192</v>
      </c>
      <c r="C10" s="58">
        <v>2942444</v>
      </c>
      <c r="D10" s="9">
        <f t="shared" si="0"/>
        <v>0.80245945207453395</v>
      </c>
      <c r="E10" s="60">
        <f t="shared" si="1"/>
        <v>0.19754054792546605</v>
      </c>
      <c r="F10" t="s">
        <v>491</v>
      </c>
    </row>
    <row r="11" spans="1:6" x14ac:dyDescent="0.25">
      <c r="A11" t="s">
        <v>505</v>
      </c>
      <c r="B11" s="58">
        <v>3433842</v>
      </c>
      <c r="C11" s="58">
        <v>5607368</v>
      </c>
      <c r="D11" s="9">
        <f t="shared" si="0"/>
        <v>0.61238035384872191</v>
      </c>
      <c r="E11" s="60">
        <f t="shared" si="1"/>
        <v>0.38761964615127809</v>
      </c>
      <c r="F11" t="s">
        <v>491</v>
      </c>
    </row>
    <row r="12" spans="1:6" x14ac:dyDescent="0.25">
      <c r="B12" t="s">
        <v>506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5DBA-05E9-4EB9-A5C7-C9114EE4A1A3}">
  <dimension ref="A1:B7"/>
  <sheetViews>
    <sheetView workbookViewId="0"/>
  </sheetViews>
  <sheetFormatPr defaultRowHeight="15" x14ac:dyDescent="0.25"/>
  <cols>
    <col min="1" max="1" width="136.28515625" customWidth="1"/>
    <col min="2" max="2" width="27.5703125" customWidth="1"/>
  </cols>
  <sheetData>
    <row r="1" spans="1:2" x14ac:dyDescent="0.25">
      <c r="A1" t="s">
        <v>0</v>
      </c>
    </row>
    <row r="2" spans="1:2" x14ac:dyDescent="0.25">
      <c r="A2" t="s">
        <v>497</v>
      </c>
    </row>
    <row r="4" spans="1:2" ht="45.75" x14ac:dyDescent="0.25">
      <c r="A4" s="62" t="s">
        <v>498</v>
      </c>
      <c r="B4" t="s">
        <v>499</v>
      </c>
    </row>
    <row r="5" spans="1:2" ht="30" x14ac:dyDescent="0.25">
      <c r="A5" s="19" t="s">
        <v>500</v>
      </c>
      <c r="B5" t="s">
        <v>501</v>
      </c>
    </row>
    <row r="6" spans="1:2" ht="66" x14ac:dyDescent="0.25">
      <c r="A6" s="63" t="s">
        <v>502</v>
      </c>
      <c r="B6" t="s">
        <v>503</v>
      </c>
    </row>
    <row r="7" spans="1:2" x14ac:dyDescent="0.25">
      <c r="A7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FA38-962B-4434-A2EA-AAA4580BF204}">
  <dimension ref="A1:B31"/>
  <sheetViews>
    <sheetView tabSelected="1" topLeftCell="B1" workbookViewId="0">
      <selection activeCell="Q23" sqref="Q23"/>
    </sheetView>
  </sheetViews>
  <sheetFormatPr defaultRowHeight="15" x14ac:dyDescent="0.25"/>
  <cols>
    <col min="1" max="1" width="15.28515625" customWidth="1"/>
    <col min="2" max="2" width="20.85546875" customWidth="1"/>
  </cols>
  <sheetData>
    <row r="1" spans="1:2" x14ac:dyDescent="0.25">
      <c r="A1" t="s">
        <v>0</v>
      </c>
    </row>
    <row r="3" spans="1:2" s="2" customFormat="1" x14ac:dyDescent="0.25">
      <c r="A3" s="2" t="s">
        <v>1</v>
      </c>
    </row>
    <row r="4" spans="1:2" x14ac:dyDescent="0.25">
      <c r="A4" t="s">
        <v>2</v>
      </c>
    </row>
    <row r="7" spans="1:2" x14ac:dyDescent="0.25">
      <c r="A7" t="s">
        <v>7</v>
      </c>
      <c r="B7" t="s">
        <v>3</v>
      </c>
    </row>
    <row r="8" spans="1:2" x14ac:dyDescent="0.25">
      <c r="A8" t="s">
        <v>531</v>
      </c>
      <c r="B8" s="1">
        <v>767381.5</v>
      </c>
    </row>
    <row r="9" spans="1:2" x14ac:dyDescent="0.25">
      <c r="A9" t="s">
        <v>532</v>
      </c>
      <c r="B9" s="1">
        <v>1301836.18</v>
      </c>
    </row>
    <row r="10" spans="1:2" x14ac:dyDescent="0.25">
      <c r="A10" t="s">
        <v>533</v>
      </c>
      <c r="B10" s="1">
        <v>926268.56</v>
      </c>
    </row>
    <row r="11" spans="1:2" x14ac:dyDescent="0.25">
      <c r="A11" t="s">
        <v>534</v>
      </c>
      <c r="B11" s="1">
        <v>2111612.52</v>
      </c>
    </row>
    <row r="12" spans="1:2" x14ac:dyDescent="0.25">
      <c r="A12" t="s">
        <v>535</v>
      </c>
      <c r="B12" s="1">
        <v>1630996.88</v>
      </c>
    </row>
    <row r="13" spans="1:2" x14ac:dyDescent="0.25">
      <c r="A13" t="s">
        <v>303</v>
      </c>
      <c r="B13" s="1">
        <v>1771243.98</v>
      </c>
    </row>
    <row r="14" spans="1:2" x14ac:dyDescent="0.25">
      <c r="A14" t="s">
        <v>302</v>
      </c>
      <c r="B14" s="1">
        <v>2124884.16</v>
      </c>
    </row>
    <row r="15" spans="1:2" x14ac:dyDescent="0.25">
      <c r="A15" t="s">
        <v>301</v>
      </c>
      <c r="B15" s="1">
        <v>1798149.9799999997</v>
      </c>
    </row>
    <row r="16" spans="1:2" x14ac:dyDescent="0.25">
      <c r="A16" t="s">
        <v>300</v>
      </c>
      <c r="B16" s="1">
        <v>1966845.8699999996</v>
      </c>
    </row>
    <row r="17" spans="1:2" x14ac:dyDescent="0.25">
      <c r="A17" t="s">
        <v>299</v>
      </c>
      <c r="B17" s="1">
        <v>1793199.66</v>
      </c>
    </row>
    <row r="18" spans="1:2" x14ac:dyDescent="0.25">
      <c r="B18" s="1"/>
    </row>
    <row r="19" spans="1:2" s="2" customFormat="1" x14ac:dyDescent="0.25">
      <c r="A19" s="2" t="s">
        <v>4</v>
      </c>
      <c r="B19" s="3"/>
    </row>
    <row r="20" spans="1:2" x14ac:dyDescent="0.25">
      <c r="A20" t="s">
        <v>5</v>
      </c>
    </row>
    <row r="21" spans="1:2" x14ac:dyDescent="0.25">
      <c r="A21" t="s">
        <v>7</v>
      </c>
      <c r="B21" t="s">
        <v>6</v>
      </c>
    </row>
    <row r="22" spans="1:2" x14ac:dyDescent="0.25">
      <c r="A22">
        <v>2016</v>
      </c>
      <c r="B22">
        <v>2258</v>
      </c>
    </row>
    <row r="23" spans="1:2" x14ac:dyDescent="0.25">
      <c r="A23">
        <v>2017</v>
      </c>
      <c r="B23">
        <v>1741</v>
      </c>
    </row>
    <row r="24" spans="1:2" x14ac:dyDescent="0.25">
      <c r="A24">
        <v>2018</v>
      </c>
      <c r="B24">
        <v>1685</v>
      </c>
    </row>
    <row r="25" spans="1:2" x14ac:dyDescent="0.25">
      <c r="A25">
        <v>2019</v>
      </c>
      <c r="B25">
        <v>1867</v>
      </c>
    </row>
    <row r="26" spans="1:2" x14ac:dyDescent="0.25">
      <c r="A26">
        <v>2020</v>
      </c>
      <c r="B26">
        <v>1558</v>
      </c>
    </row>
    <row r="27" spans="1:2" x14ac:dyDescent="0.25">
      <c r="A27">
        <v>2021</v>
      </c>
      <c r="B27">
        <v>1663</v>
      </c>
    </row>
    <row r="28" spans="1:2" x14ac:dyDescent="0.25">
      <c r="A28">
        <v>2022</v>
      </c>
      <c r="B28">
        <v>1664</v>
      </c>
    </row>
    <row r="29" spans="1:2" x14ac:dyDescent="0.25">
      <c r="A29">
        <v>2023</v>
      </c>
      <c r="B29">
        <v>1810</v>
      </c>
    </row>
    <row r="30" spans="1:2" x14ac:dyDescent="0.25">
      <c r="A30">
        <v>2024</v>
      </c>
      <c r="B30">
        <v>1611</v>
      </c>
    </row>
    <row r="31" spans="1:2" x14ac:dyDescent="0.25">
      <c r="A31">
        <v>2025</v>
      </c>
      <c r="B31">
        <v>1409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657C-0C2D-4E8A-9010-9AC3EDD8F33A}">
  <dimension ref="A1:E15"/>
  <sheetViews>
    <sheetView workbookViewId="0">
      <selection activeCell="G6" sqref="G6"/>
    </sheetView>
  </sheetViews>
  <sheetFormatPr defaultRowHeight="15" x14ac:dyDescent="0.25"/>
  <sheetData>
    <row r="1" spans="1:5" x14ac:dyDescent="0.25">
      <c r="A1" t="s">
        <v>508</v>
      </c>
    </row>
    <row r="2" spans="1:5" x14ac:dyDescent="0.25">
      <c r="A2" t="s">
        <v>509</v>
      </c>
    </row>
    <row r="3" spans="1:5" x14ac:dyDescent="0.25">
      <c r="C3">
        <v>2023</v>
      </c>
      <c r="D3">
        <v>2024</v>
      </c>
      <c r="E3">
        <v>2025</v>
      </c>
    </row>
    <row r="4" spans="1:5" ht="15.75" x14ac:dyDescent="0.25">
      <c r="A4" s="69" t="s">
        <v>510</v>
      </c>
      <c r="C4">
        <v>265</v>
      </c>
      <c r="D4">
        <v>294</v>
      </c>
      <c r="E4">
        <v>112</v>
      </c>
    </row>
    <row r="5" spans="1:5" ht="15.75" x14ac:dyDescent="0.25">
      <c r="A5" s="69" t="s">
        <v>511</v>
      </c>
      <c r="C5">
        <v>25</v>
      </c>
      <c r="D5">
        <v>20</v>
      </c>
      <c r="E5">
        <v>29</v>
      </c>
    </row>
    <row r="6" spans="1:5" ht="15.75" x14ac:dyDescent="0.25">
      <c r="A6" s="69" t="s">
        <v>512</v>
      </c>
      <c r="C6">
        <v>40</v>
      </c>
      <c r="D6">
        <v>54</v>
      </c>
      <c r="E6">
        <v>36</v>
      </c>
    </row>
    <row r="7" spans="1:5" ht="15.75" x14ac:dyDescent="0.25">
      <c r="A7" s="69" t="s">
        <v>513</v>
      </c>
      <c r="C7">
        <v>226</v>
      </c>
      <c r="D7">
        <v>223</v>
      </c>
      <c r="E7">
        <v>184</v>
      </c>
    </row>
    <row r="8" spans="1:5" ht="15.75" x14ac:dyDescent="0.25">
      <c r="A8" s="69" t="s">
        <v>514</v>
      </c>
      <c r="C8">
        <v>109</v>
      </c>
      <c r="D8">
        <v>67</v>
      </c>
      <c r="E8">
        <v>74</v>
      </c>
    </row>
    <row r="9" spans="1:5" ht="15.75" x14ac:dyDescent="0.25">
      <c r="A9" s="69" t="s">
        <v>515</v>
      </c>
      <c r="C9">
        <v>10</v>
      </c>
      <c r="D9">
        <v>14</v>
      </c>
      <c r="E9">
        <v>20</v>
      </c>
    </row>
    <row r="10" spans="1:5" ht="15.75" x14ac:dyDescent="0.25">
      <c r="A10" s="69" t="s">
        <v>516</v>
      </c>
      <c r="C10">
        <v>367</v>
      </c>
      <c r="D10">
        <v>371</v>
      </c>
      <c r="E10">
        <v>350</v>
      </c>
    </row>
    <row r="11" spans="1:5" ht="15.75" x14ac:dyDescent="0.25">
      <c r="A11" s="69" t="s">
        <v>517</v>
      </c>
      <c r="C11">
        <v>156</v>
      </c>
      <c r="D11">
        <v>144</v>
      </c>
      <c r="E11">
        <v>145</v>
      </c>
    </row>
    <row r="12" spans="1:5" ht="15.75" x14ac:dyDescent="0.25">
      <c r="A12" s="69" t="s">
        <v>316</v>
      </c>
      <c r="C12">
        <v>538</v>
      </c>
      <c r="D12">
        <v>426</v>
      </c>
      <c r="E12">
        <v>406</v>
      </c>
    </row>
    <row r="13" spans="1:5" ht="15.75" x14ac:dyDescent="0.25">
      <c r="A13" s="69" t="s">
        <v>20</v>
      </c>
      <c r="C13" t="s">
        <v>20</v>
      </c>
      <c r="D13" t="s">
        <v>20</v>
      </c>
      <c r="E13" t="s">
        <v>20</v>
      </c>
    </row>
    <row r="14" spans="1:5" ht="15.75" x14ac:dyDescent="0.25">
      <c r="A14" s="69"/>
      <c r="E14" t="s">
        <v>20</v>
      </c>
    </row>
    <row r="15" spans="1:5" x14ac:dyDescent="0.25">
      <c r="C15" t="s">
        <v>20</v>
      </c>
      <c r="D15" t="s">
        <v>20</v>
      </c>
      <c r="E15" t="s">
        <v>20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E7C8-0949-454A-AB6B-2BB5A994E03C}">
  <dimension ref="A1:E10"/>
  <sheetViews>
    <sheetView workbookViewId="0">
      <selection activeCell="A2" sqref="A2"/>
    </sheetView>
  </sheetViews>
  <sheetFormatPr defaultRowHeight="15" x14ac:dyDescent="0.25"/>
  <cols>
    <col min="2" max="2" width="20" customWidth="1"/>
    <col min="3" max="3" width="20.7109375" customWidth="1"/>
    <col min="4" max="4" width="22.5703125" customWidth="1"/>
    <col min="5" max="5" width="20.28515625" customWidth="1"/>
  </cols>
  <sheetData>
    <row r="1" spans="1:5" x14ac:dyDescent="0.25">
      <c r="A1" t="s">
        <v>0</v>
      </c>
    </row>
    <row r="2" spans="1:5" x14ac:dyDescent="0.25">
      <c r="A2" t="s">
        <v>527</v>
      </c>
    </row>
    <row r="3" spans="1:5" x14ac:dyDescent="0.25">
      <c r="B3" t="s">
        <v>522</v>
      </c>
      <c r="C3" t="s">
        <v>523</v>
      </c>
      <c r="D3" t="s">
        <v>304</v>
      </c>
      <c r="E3" t="s">
        <v>524</v>
      </c>
    </row>
    <row r="4" spans="1:5" x14ac:dyDescent="0.25">
      <c r="A4" t="s">
        <v>303</v>
      </c>
      <c r="B4" s="70">
        <v>49889</v>
      </c>
      <c r="C4" s="70">
        <v>17258.22</v>
      </c>
      <c r="D4" s="70">
        <f>98334+66939+18282+81643</f>
        <v>265198</v>
      </c>
      <c r="E4" s="70">
        <v>412540</v>
      </c>
    </row>
    <row r="5" spans="1:5" x14ac:dyDescent="0.25">
      <c r="A5" t="s">
        <v>302</v>
      </c>
      <c r="B5" s="70">
        <f>165.92+44623.37+108.98</f>
        <v>44898.270000000004</v>
      </c>
      <c r="C5" s="70">
        <v>65453.109999999993</v>
      </c>
      <c r="D5" s="70">
        <f>40739.86+15284.16+40739.86+15284.16+250505+81480+30568</f>
        <v>474601.04000000004</v>
      </c>
      <c r="E5" s="70">
        <f>300465.03+538986.32</f>
        <v>839451.35</v>
      </c>
    </row>
    <row r="6" spans="1:5" x14ac:dyDescent="0.25">
      <c r="A6" t="s">
        <v>301</v>
      </c>
      <c r="B6" s="70">
        <f>15175.53+48430.93+460</f>
        <v>64066.46</v>
      </c>
      <c r="C6" s="70">
        <v>349098</v>
      </c>
      <c r="D6" s="70">
        <f>12548.21+17561.63+6892.02+19106.47+44670.25+44670.25+44670.25+17521.5+4939.14+18984.91+2488.85+17241.1+24159.03+25918.41</f>
        <v>301372.02</v>
      </c>
      <c r="E6" s="70">
        <f>633581.92+581417.55</f>
        <v>1214999.4700000002</v>
      </c>
    </row>
    <row r="7" spans="1:5" x14ac:dyDescent="0.25">
      <c r="A7" t="s">
        <v>300</v>
      </c>
      <c r="B7" s="70">
        <f>48105.97+500</f>
        <v>48605.97</v>
      </c>
      <c r="C7" s="70">
        <v>519361</v>
      </c>
      <c r="D7" s="70">
        <f>15609.55+15515.6+44670.25+44670.25+22952.09+21013.21+7261.17+44670.25+25704.65+24973.75+16073.85+23439.13+6597.19+14595.87+23936.07</f>
        <v>351682.88</v>
      </c>
      <c r="E7" s="70">
        <f>1047525.07+563383.78</f>
        <v>1610908.85</v>
      </c>
    </row>
    <row r="8" spans="1:5" x14ac:dyDescent="0.25">
      <c r="A8" t="s">
        <v>299</v>
      </c>
      <c r="B8" s="70">
        <f>7150+40036.15</f>
        <v>47186.15</v>
      </c>
      <c r="C8" s="70">
        <v>327725</v>
      </c>
      <c r="D8" s="70">
        <f>44546.44+17145.29+24237.39+32338.5+32338.5+44457.21+20417.54+27354.55+32338.5+22050.82+45224.62+27134.26+26322.48+20772.91+42986.11+32338.5</f>
        <v>492003.61999999994</v>
      </c>
      <c r="E8" s="70">
        <f>735509.64+769780.72</f>
        <v>1505290.3599999999</v>
      </c>
    </row>
    <row r="9" spans="1:5" x14ac:dyDescent="0.25">
      <c r="A9" t="s">
        <v>525</v>
      </c>
      <c r="B9" s="70">
        <v>45518.52</v>
      </c>
      <c r="C9" s="70">
        <f>24622+76094+87520+33706+125085+65082+176433</f>
        <v>588542</v>
      </c>
      <c r="D9" s="70">
        <v>0</v>
      </c>
      <c r="E9" s="70">
        <f>482241.12+588860.41</f>
        <v>1071101.53</v>
      </c>
    </row>
    <row r="10" spans="1:5" x14ac:dyDescent="0.25">
      <c r="A10" t="s">
        <v>526</v>
      </c>
      <c r="B10" s="70">
        <v>86250</v>
      </c>
      <c r="C10" s="70">
        <v>1514720</v>
      </c>
      <c r="D10" s="70">
        <v>0</v>
      </c>
      <c r="E10" s="70">
        <v>1858723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86CB-F2B9-47A9-ADD6-4010FBC0A412}">
  <dimension ref="A1:E14"/>
  <sheetViews>
    <sheetView workbookViewId="0">
      <selection sqref="A1:XFD1"/>
    </sheetView>
  </sheetViews>
  <sheetFormatPr defaultRowHeight="15" x14ac:dyDescent="0.25"/>
  <cols>
    <col min="1" max="1" width="37.140625" customWidth="1"/>
    <col min="2" max="4" width="18" customWidth="1"/>
    <col min="5" max="5" width="11.85546875" customWidth="1"/>
  </cols>
  <sheetData>
    <row r="1" spans="1:5" x14ac:dyDescent="0.25">
      <c r="A1" t="s">
        <v>0</v>
      </c>
    </row>
    <row r="3" spans="1:5" x14ac:dyDescent="0.25">
      <c r="A3" t="s">
        <v>17</v>
      </c>
    </row>
    <row r="4" spans="1:5" ht="15.75" thickBot="1" x14ac:dyDescent="0.3"/>
    <row r="5" spans="1:5" ht="32.25" thickBot="1" x14ac:dyDescent="0.3">
      <c r="A5" s="4" t="s">
        <v>8</v>
      </c>
      <c r="B5" s="4">
        <v>2024</v>
      </c>
      <c r="C5" s="4">
        <v>2025</v>
      </c>
      <c r="D5" s="10" t="s">
        <v>22</v>
      </c>
      <c r="E5" t="s">
        <v>21</v>
      </c>
    </row>
    <row r="6" spans="1:5" ht="17.25" thickTop="1" thickBot="1" x14ac:dyDescent="0.3">
      <c r="A6" s="5" t="s">
        <v>9</v>
      </c>
      <c r="B6" s="5">
        <v>907</v>
      </c>
      <c r="C6" s="5">
        <v>871</v>
      </c>
      <c r="D6" s="11" t="s">
        <v>20</v>
      </c>
      <c r="E6" s="9">
        <f>SUM(C6/B6)-1</f>
        <v>-3.9691289966923948E-2</v>
      </c>
    </row>
    <row r="7" spans="1:5" ht="16.5" thickBot="1" x14ac:dyDescent="0.3">
      <c r="A7" s="6" t="s">
        <v>10</v>
      </c>
      <c r="B7" s="6" t="s">
        <v>11</v>
      </c>
      <c r="C7" s="6">
        <v>629</v>
      </c>
      <c r="D7" s="12">
        <f>SUM(C7/C6)</f>
        <v>0.72215843857634898</v>
      </c>
      <c r="E7" s="9" t="s">
        <v>20</v>
      </c>
    </row>
    <row r="8" spans="1:5" ht="16.5" thickBot="1" x14ac:dyDescent="0.3">
      <c r="A8" s="6" t="s">
        <v>12</v>
      </c>
      <c r="B8" s="6">
        <v>127</v>
      </c>
      <c r="C8" s="6">
        <v>248</v>
      </c>
      <c r="D8" s="12">
        <f>SUM(C8/C7)</f>
        <v>0.39427662957074722</v>
      </c>
      <c r="E8" s="9">
        <f>SUM(C8/B8)-1</f>
        <v>0.95275590551181111</v>
      </c>
    </row>
    <row r="9" spans="1:5" ht="16.5" thickBot="1" x14ac:dyDescent="0.3">
      <c r="A9" s="6" t="s">
        <v>13</v>
      </c>
      <c r="B9" s="6">
        <v>11</v>
      </c>
      <c r="C9" s="6">
        <v>83</v>
      </c>
      <c r="D9" s="12">
        <f t="shared" ref="D9:D14" si="0">SUM(C9/C8)</f>
        <v>0.33467741935483869</v>
      </c>
      <c r="E9" s="9">
        <f>SUM(C9/B9)-1</f>
        <v>6.5454545454545459</v>
      </c>
    </row>
    <row r="10" spans="1:5" ht="16.5" thickBot="1" x14ac:dyDescent="0.3">
      <c r="A10" s="6" t="s">
        <v>19</v>
      </c>
      <c r="B10" s="8">
        <v>38588</v>
      </c>
      <c r="C10" s="7">
        <v>538908</v>
      </c>
      <c r="D10" s="12">
        <f t="shared" si="0"/>
        <v>6492.8674698795185</v>
      </c>
      <c r="E10" s="9">
        <f>SUM(C10/B10)-1</f>
        <v>12.965688815175703</v>
      </c>
    </row>
    <row r="11" spans="1:5" ht="16.5" thickBot="1" x14ac:dyDescent="0.3">
      <c r="A11" s="6" t="s">
        <v>18</v>
      </c>
      <c r="B11" s="7">
        <v>0</v>
      </c>
      <c r="C11" s="7">
        <v>14882</v>
      </c>
      <c r="D11" s="12">
        <f t="shared" si="0"/>
        <v>2.7615103134486778E-2</v>
      </c>
      <c r="E11" s="9" t="s">
        <v>20</v>
      </c>
    </row>
    <row r="12" spans="1:5" ht="16.5" thickBot="1" x14ac:dyDescent="0.3">
      <c r="A12" s="6" t="s">
        <v>14</v>
      </c>
      <c r="B12" s="6">
        <v>93</v>
      </c>
      <c r="C12" s="6">
        <v>163</v>
      </c>
      <c r="D12" s="12">
        <f>SUM(C12/C8)</f>
        <v>0.657258064516129</v>
      </c>
      <c r="E12" s="9">
        <f>SUM(C12/B12)-1</f>
        <v>0.75268817204301075</v>
      </c>
    </row>
    <row r="13" spans="1:5" ht="16.5" thickBot="1" x14ac:dyDescent="0.3">
      <c r="A13" s="6" t="s">
        <v>15</v>
      </c>
      <c r="B13" s="6">
        <v>3</v>
      </c>
      <c r="C13" s="6">
        <v>19</v>
      </c>
      <c r="D13" s="12">
        <f t="shared" si="0"/>
        <v>0.1165644171779141</v>
      </c>
      <c r="E13" s="9">
        <f>SUM(C13/B13)-1</f>
        <v>5.333333333333333</v>
      </c>
    </row>
    <row r="14" spans="1:5" ht="16.5" thickBot="1" x14ac:dyDescent="0.3">
      <c r="A14" s="6" t="s">
        <v>16</v>
      </c>
      <c r="B14" s="6">
        <v>3</v>
      </c>
      <c r="C14" s="6">
        <v>3</v>
      </c>
      <c r="D14" s="12">
        <f t="shared" si="0"/>
        <v>0.15789473684210525</v>
      </c>
      <c r="E14" s="9">
        <f>SUM(C14/B14)-1</f>
        <v>0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50FF-C793-44FC-8904-1AE5410866A0}">
  <dimension ref="A1:I41"/>
  <sheetViews>
    <sheetView workbookViewId="0">
      <selection activeCell="E37" sqref="E37"/>
    </sheetView>
  </sheetViews>
  <sheetFormatPr defaultColWidth="8.7109375" defaultRowHeight="15" x14ac:dyDescent="0.25"/>
  <cols>
    <col min="1" max="1" width="8.85546875" customWidth="1"/>
    <col min="2" max="2" width="11.85546875" customWidth="1"/>
    <col min="3" max="3" width="14.140625" customWidth="1"/>
    <col min="4" max="4" width="94.28515625" customWidth="1"/>
    <col min="5" max="5" width="19.85546875" style="58" customWidth="1"/>
    <col min="6" max="6" width="20.42578125" style="58" bestFit="1" customWidth="1"/>
    <col min="7" max="7" width="84.140625" hidden="1" customWidth="1"/>
    <col min="8" max="8" width="79" hidden="1" customWidth="1"/>
    <col min="9" max="9" width="21.5703125" hidden="1" customWidth="1"/>
  </cols>
  <sheetData>
    <row r="1" spans="1:9" s="47" customFormat="1" x14ac:dyDescent="0.25">
      <c r="A1" s="47" t="s">
        <v>0</v>
      </c>
      <c r="E1" s="57"/>
      <c r="F1" s="57"/>
    </row>
    <row r="3" spans="1:9" x14ac:dyDescent="0.25">
      <c r="A3" t="s">
        <v>329</v>
      </c>
    </row>
    <row r="5" spans="1:9" x14ac:dyDescent="0.25">
      <c r="A5" t="s">
        <v>330</v>
      </c>
      <c r="B5" t="s">
        <v>331</v>
      </c>
      <c r="C5" t="s">
        <v>332</v>
      </c>
      <c r="D5" t="s">
        <v>333</v>
      </c>
      <c r="E5" s="58" t="s">
        <v>334</v>
      </c>
      <c r="F5" s="58" t="s">
        <v>335</v>
      </c>
      <c r="G5" t="s">
        <v>336</v>
      </c>
      <c r="H5" t="s">
        <v>337</v>
      </c>
      <c r="I5" t="s">
        <v>338</v>
      </c>
    </row>
    <row r="6" spans="1:9" x14ac:dyDescent="0.25">
      <c r="A6" t="s">
        <v>342</v>
      </c>
      <c r="B6">
        <v>43893</v>
      </c>
      <c r="C6" t="s">
        <v>343</v>
      </c>
      <c r="D6" t="s">
        <v>344</v>
      </c>
      <c r="E6" s="58">
        <v>18900</v>
      </c>
      <c r="F6" s="58">
        <v>116.14</v>
      </c>
      <c r="G6" t="s">
        <v>345</v>
      </c>
      <c r="H6" t="s">
        <v>346</v>
      </c>
      <c r="I6">
        <v>39883</v>
      </c>
    </row>
    <row r="7" spans="1:9" x14ac:dyDescent="0.25">
      <c r="A7" t="s">
        <v>347</v>
      </c>
      <c r="B7">
        <v>43893</v>
      </c>
      <c r="C7" t="s">
        <v>348</v>
      </c>
      <c r="D7" t="s">
        <v>349</v>
      </c>
      <c r="E7" s="58">
        <v>2000</v>
      </c>
      <c r="F7" s="58">
        <v>116.14</v>
      </c>
      <c r="G7" t="s">
        <v>350</v>
      </c>
      <c r="H7" t="s">
        <v>351</v>
      </c>
      <c r="I7">
        <v>33812</v>
      </c>
    </row>
    <row r="8" spans="1:9" x14ac:dyDescent="0.25">
      <c r="A8" t="s">
        <v>352</v>
      </c>
      <c r="B8">
        <v>43893</v>
      </c>
      <c r="C8" t="s">
        <v>353</v>
      </c>
      <c r="D8" t="s">
        <v>354</v>
      </c>
      <c r="E8" s="58">
        <v>18475</v>
      </c>
      <c r="F8" s="58">
        <v>116.14</v>
      </c>
      <c r="G8">
        <v>850</v>
      </c>
      <c r="H8" t="s">
        <v>355</v>
      </c>
      <c r="I8" t="s">
        <v>356</v>
      </c>
    </row>
    <row r="9" spans="1:9" x14ac:dyDescent="0.25">
      <c r="A9" t="s">
        <v>357</v>
      </c>
      <c r="B9">
        <v>44110</v>
      </c>
      <c r="C9" t="s">
        <v>358</v>
      </c>
      <c r="D9" t="s">
        <v>341</v>
      </c>
      <c r="E9" s="58">
        <v>5389.31</v>
      </c>
      <c r="F9" s="58">
        <v>445.15</v>
      </c>
      <c r="H9" t="s">
        <v>359</v>
      </c>
      <c r="I9" t="s">
        <v>360</v>
      </c>
    </row>
    <row r="10" spans="1:9" x14ac:dyDescent="0.25">
      <c r="A10" t="s">
        <v>361</v>
      </c>
      <c r="B10">
        <v>44110</v>
      </c>
      <c r="C10" t="s">
        <v>362</v>
      </c>
      <c r="D10" t="s">
        <v>363</v>
      </c>
      <c r="E10" s="58">
        <v>2700</v>
      </c>
      <c r="F10" s="58">
        <v>323.82</v>
      </c>
      <c r="G10" t="s">
        <v>339</v>
      </c>
      <c r="H10" t="s">
        <v>364</v>
      </c>
      <c r="I10">
        <v>39828</v>
      </c>
    </row>
    <row r="11" spans="1:9" x14ac:dyDescent="0.25">
      <c r="A11" t="s">
        <v>365</v>
      </c>
      <c r="B11">
        <v>44131</v>
      </c>
      <c r="C11" t="s">
        <v>366</v>
      </c>
      <c r="D11" t="s">
        <v>367</v>
      </c>
      <c r="E11" s="58">
        <v>24140</v>
      </c>
      <c r="F11" s="58">
        <v>483.93</v>
      </c>
      <c r="G11" t="s">
        <v>368</v>
      </c>
    </row>
    <row r="12" spans="1:9" x14ac:dyDescent="0.25">
      <c r="A12" t="s">
        <v>369</v>
      </c>
      <c r="B12">
        <v>44152</v>
      </c>
      <c r="C12" t="s">
        <v>370</v>
      </c>
      <c r="D12" t="s">
        <v>341</v>
      </c>
      <c r="E12" s="58">
        <v>5389.31</v>
      </c>
      <c r="F12" s="58">
        <v>445.15</v>
      </c>
      <c r="G12" t="s">
        <v>371</v>
      </c>
    </row>
    <row r="13" spans="1:9" x14ac:dyDescent="0.25">
      <c r="A13" t="s">
        <v>372</v>
      </c>
      <c r="B13">
        <v>44519</v>
      </c>
      <c r="C13" t="s">
        <v>373</v>
      </c>
      <c r="D13" t="s">
        <v>374</v>
      </c>
      <c r="E13" s="58">
        <v>3800</v>
      </c>
      <c r="F13" s="58">
        <v>1991.04</v>
      </c>
    </row>
    <row r="14" spans="1:9" x14ac:dyDescent="0.25">
      <c r="A14" t="s">
        <v>375</v>
      </c>
      <c r="B14">
        <v>44628</v>
      </c>
      <c r="D14" t="s">
        <v>376</v>
      </c>
      <c r="E14" s="58">
        <v>3400</v>
      </c>
      <c r="F14" s="58">
        <v>435.54</v>
      </c>
      <c r="G14" t="s">
        <v>377</v>
      </c>
    </row>
    <row r="15" spans="1:9" x14ac:dyDescent="0.25">
      <c r="A15" t="s">
        <v>378</v>
      </c>
      <c r="B15">
        <v>44635</v>
      </c>
      <c r="D15" t="s">
        <v>379</v>
      </c>
      <c r="E15" s="58">
        <v>1600</v>
      </c>
      <c r="F15" s="58">
        <v>933.3</v>
      </c>
      <c r="G15" t="s">
        <v>380</v>
      </c>
    </row>
    <row r="16" spans="1:9" x14ac:dyDescent="0.25">
      <c r="A16" t="s">
        <v>381</v>
      </c>
      <c r="B16">
        <v>44642</v>
      </c>
      <c r="C16" t="s">
        <v>382</v>
      </c>
      <c r="D16" t="s">
        <v>383</v>
      </c>
      <c r="E16" s="58">
        <v>2074.54</v>
      </c>
      <c r="F16" s="58">
        <v>601.46</v>
      </c>
      <c r="G16" t="s">
        <v>384</v>
      </c>
    </row>
    <row r="17" spans="1:7" x14ac:dyDescent="0.25">
      <c r="A17" t="s">
        <v>385</v>
      </c>
      <c r="B17">
        <v>44656</v>
      </c>
      <c r="D17" t="s">
        <v>386</v>
      </c>
      <c r="E17" s="58">
        <v>2000</v>
      </c>
      <c r="F17" s="58">
        <v>850.34</v>
      </c>
    </row>
    <row r="18" spans="1:7" x14ac:dyDescent="0.25">
      <c r="A18" t="s">
        <v>387</v>
      </c>
      <c r="B18">
        <v>44663</v>
      </c>
      <c r="C18" t="s">
        <v>388</v>
      </c>
      <c r="D18" t="s">
        <v>389</v>
      </c>
      <c r="E18" s="58">
        <v>5102.03</v>
      </c>
      <c r="G18" t="s">
        <v>390</v>
      </c>
    </row>
    <row r="19" spans="1:7" x14ac:dyDescent="0.25">
      <c r="A19" t="s">
        <v>391</v>
      </c>
      <c r="B19">
        <v>44677</v>
      </c>
      <c r="C19" t="s">
        <v>392</v>
      </c>
      <c r="D19" t="s">
        <v>393</v>
      </c>
      <c r="E19" s="58">
        <v>5500</v>
      </c>
      <c r="F19" s="58">
        <v>1448.06</v>
      </c>
    </row>
    <row r="20" spans="1:7" x14ac:dyDescent="0.25">
      <c r="A20" t="s">
        <v>394</v>
      </c>
      <c r="B20">
        <v>44691</v>
      </c>
      <c r="C20" t="s">
        <v>395</v>
      </c>
      <c r="D20" t="s">
        <v>396</v>
      </c>
      <c r="E20" s="58">
        <v>1464.93</v>
      </c>
      <c r="F20" s="58">
        <v>680.68</v>
      </c>
      <c r="G20" t="s">
        <v>397</v>
      </c>
    </row>
    <row r="21" spans="1:7" x14ac:dyDescent="0.25">
      <c r="A21" t="s">
        <v>398</v>
      </c>
      <c r="B21">
        <v>44698</v>
      </c>
      <c r="C21" t="s">
        <v>399</v>
      </c>
      <c r="D21" t="s">
        <v>400</v>
      </c>
      <c r="E21" s="58">
        <v>11940</v>
      </c>
      <c r="F21" s="58">
        <v>1385.84</v>
      </c>
    </row>
    <row r="22" spans="1:7" x14ac:dyDescent="0.25">
      <c r="A22" t="s">
        <v>401</v>
      </c>
      <c r="B22">
        <v>44803</v>
      </c>
      <c r="C22" t="s">
        <v>402</v>
      </c>
      <c r="D22" t="s">
        <v>403</v>
      </c>
      <c r="E22" s="58">
        <v>15423.17</v>
      </c>
      <c r="F22" s="58">
        <v>2070.2600000000002</v>
      </c>
    </row>
    <row r="23" spans="1:7" x14ac:dyDescent="0.25">
      <c r="A23" t="s">
        <v>404</v>
      </c>
      <c r="B23">
        <v>44796</v>
      </c>
      <c r="C23" t="s">
        <v>405</v>
      </c>
      <c r="D23" t="s">
        <v>406</v>
      </c>
      <c r="E23" s="58">
        <v>1530.98</v>
      </c>
      <c r="F23" s="58">
        <v>580.72</v>
      </c>
    </row>
    <row r="24" spans="1:7" x14ac:dyDescent="0.25">
      <c r="A24" t="s">
        <v>407</v>
      </c>
      <c r="B24">
        <v>44852</v>
      </c>
      <c r="C24" t="s">
        <v>408</v>
      </c>
      <c r="D24" t="s">
        <v>409</v>
      </c>
      <c r="E24" s="58">
        <v>17115.57</v>
      </c>
    </row>
    <row r="25" spans="1:7" x14ac:dyDescent="0.25">
      <c r="A25" t="s">
        <v>410</v>
      </c>
      <c r="B25">
        <v>45223</v>
      </c>
      <c r="C25" t="s">
        <v>411</v>
      </c>
      <c r="E25" s="58">
        <v>6867.35</v>
      </c>
    </row>
    <row r="26" spans="1:7" x14ac:dyDescent="0.25">
      <c r="A26" t="s">
        <v>412</v>
      </c>
      <c r="B26">
        <v>45349</v>
      </c>
      <c r="C26" t="s">
        <v>413</v>
      </c>
      <c r="D26" t="s">
        <v>414</v>
      </c>
      <c r="E26" s="58">
        <v>9339.9599999999991</v>
      </c>
      <c r="F26" s="58">
        <v>1439.96</v>
      </c>
      <c r="G26" t="s">
        <v>415</v>
      </c>
    </row>
    <row r="27" spans="1:7" x14ac:dyDescent="0.25">
      <c r="A27" t="s">
        <v>416</v>
      </c>
      <c r="B27">
        <v>45349</v>
      </c>
      <c r="D27" t="s">
        <v>417</v>
      </c>
      <c r="E27" s="58">
        <v>2500</v>
      </c>
    </row>
    <row r="28" spans="1:7" x14ac:dyDescent="0.25">
      <c r="A28" t="s">
        <v>418</v>
      </c>
      <c r="B28">
        <v>45468</v>
      </c>
      <c r="C28" t="s">
        <v>419</v>
      </c>
      <c r="D28" t="s">
        <v>420</v>
      </c>
      <c r="E28" s="58">
        <v>3125</v>
      </c>
      <c r="F28" s="58">
        <v>995.8</v>
      </c>
      <c r="G28" t="s">
        <v>421</v>
      </c>
    </row>
    <row r="29" spans="1:7" x14ac:dyDescent="0.25">
      <c r="A29" t="s">
        <v>422</v>
      </c>
      <c r="B29">
        <v>45482</v>
      </c>
      <c r="C29" t="s">
        <v>423</v>
      </c>
      <c r="D29" t="s">
        <v>340</v>
      </c>
      <c r="E29" s="58">
        <v>450</v>
      </c>
      <c r="F29" s="58">
        <v>416.04</v>
      </c>
      <c r="G29" t="s">
        <v>424</v>
      </c>
    </row>
    <row r="30" spans="1:7" x14ac:dyDescent="0.25">
      <c r="A30" t="s">
        <v>425</v>
      </c>
      <c r="B30">
        <v>45482</v>
      </c>
      <c r="C30" t="s">
        <v>426</v>
      </c>
      <c r="D30" t="s">
        <v>427</v>
      </c>
      <c r="E30" s="58">
        <v>5800</v>
      </c>
      <c r="F30" s="58">
        <v>4013.17</v>
      </c>
      <c r="G30" t="s">
        <v>428</v>
      </c>
    </row>
    <row r="31" spans="1:7" x14ac:dyDescent="0.25">
      <c r="A31" t="s">
        <v>429</v>
      </c>
      <c r="B31">
        <v>45510</v>
      </c>
      <c r="C31" t="s">
        <v>430</v>
      </c>
      <c r="D31" t="s">
        <v>431</v>
      </c>
      <c r="E31" s="58">
        <v>3000</v>
      </c>
      <c r="F31" s="58">
        <v>751.75</v>
      </c>
    </row>
    <row r="32" spans="1:7" x14ac:dyDescent="0.25">
      <c r="A32" t="s">
        <v>432</v>
      </c>
      <c r="B32">
        <v>45510</v>
      </c>
      <c r="C32" t="s">
        <v>433</v>
      </c>
      <c r="D32" t="s">
        <v>434</v>
      </c>
      <c r="E32" s="58">
        <v>6438</v>
      </c>
      <c r="F32" s="58">
        <v>802.3</v>
      </c>
    </row>
    <row r="33" spans="1:7" x14ac:dyDescent="0.25">
      <c r="A33" t="s">
        <v>435</v>
      </c>
      <c r="B33">
        <v>45510</v>
      </c>
      <c r="C33" t="s">
        <v>436</v>
      </c>
      <c r="D33" t="s">
        <v>437</v>
      </c>
      <c r="E33" s="58">
        <v>9481.57</v>
      </c>
      <c r="F33" s="58">
        <v>855.41</v>
      </c>
      <c r="G33" t="s">
        <v>438</v>
      </c>
    </row>
    <row r="34" spans="1:7" x14ac:dyDescent="0.25">
      <c r="A34" t="s">
        <v>439</v>
      </c>
      <c r="B34">
        <v>45552</v>
      </c>
      <c r="C34" t="s">
        <v>440</v>
      </c>
      <c r="D34" t="s">
        <v>441</v>
      </c>
      <c r="E34" s="58">
        <v>2452.5300000000002</v>
      </c>
      <c r="F34" s="58">
        <v>710.7</v>
      </c>
      <c r="G34" t="s">
        <v>442</v>
      </c>
    </row>
    <row r="35" spans="1:7" x14ac:dyDescent="0.25">
      <c r="A35" t="s">
        <v>443</v>
      </c>
      <c r="B35">
        <v>45552</v>
      </c>
      <c r="C35" t="s">
        <v>444</v>
      </c>
      <c r="D35" t="s">
        <v>445</v>
      </c>
      <c r="E35" s="58">
        <v>8716.5300000000007</v>
      </c>
      <c r="F35" s="58">
        <v>436.68</v>
      </c>
      <c r="G35" t="s">
        <v>446</v>
      </c>
    </row>
    <row r="36" spans="1:7" x14ac:dyDescent="0.25">
      <c r="A36" t="s">
        <v>447</v>
      </c>
      <c r="B36">
        <v>45552</v>
      </c>
      <c r="C36" t="s">
        <v>448</v>
      </c>
      <c r="D36" t="s">
        <v>441</v>
      </c>
      <c r="E36" s="58">
        <v>8031.59</v>
      </c>
      <c r="F36" s="58">
        <v>852.84</v>
      </c>
      <c r="G36" t="s">
        <v>449</v>
      </c>
    </row>
    <row r="37" spans="1:7" x14ac:dyDescent="0.25">
      <c r="A37" t="s">
        <v>450</v>
      </c>
      <c r="B37">
        <v>45734</v>
      </c>
      <c r="C37" t="s">
        <v>451</v>
      </c>
      <c r="D37" t="s">
        <v>452</v>
      </c>
      <c r="E37" s="58">
        <v>5049.49</v>
      </c>
      <c r="F37" s="58">
        <v>449.49</v>
      </c>
      <c r="G37" t="s">
        <v>453</v>
      </c>
    </row>
    <row r="38" spans="1:7" x14ac:dyDescent="0.25">
      <c r="A38" t="s">
        <v>454</v>
      </c>
      <c r="B38">
        <v>45797</v>
      </c>
      <c r="D38" t="s">
        <v>455</v>
      </c>
      <c r="E38" s="58">
        <v>800</v>
      </c>
      <c r="F38" s="58">
        <v>294.54000000000002</v>
      </c>
      <c r="G38" t="s">
        <v>456</v>
      </c>
    </row>
    <row r="39" spans="1:7" x14ac:dyDescent="0.25">
      <c r="A39" t="s">
        <v>457</v>
      </c>
      <c r="B39">
        <v>45937</v>
      </c>
      <c r="C39" t="s">
        <v>458</v>
      </c>
      <c r="D39" t="s">
        <v>459</v>
      </c>
      <c r="E39" s="58">
        <v>3000</v>
      </c>
      <c r="G39" t="s">
        <v>460</v>
      </c>
    </row>
    <row r="40" spans="1:7" x14ac:dyDescent="0.25">
      <c r="A40" t="s">
        <v>461</v>
      </c>
      <c r="B40">
        <v>46007</v>
      </c>
      <c r="C40" t="s">
        <v>462</v>
      </c>
      <c r="D40" t="s">
        <v>463</v>
      </c>
      <c r="E40" s="58">
        <v>1000</v>
      </c>
      <c r="G40" t="s">
        <v>464</v>
      </c>
    </row>
    <row r="41" spans="1:7" x14ac:dyDescent="0.25">
      <c r="A41">
        <v>34</v>
      </c>
      <c r="E41" s="58">
        <f>SUM(E6:E40)</f>
        <v>223996.85999999996</v>
      </c>
      <c r="F41" s="58">
        <f>SUM(F7:F40)</f>
        <v>24926.250000000004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01BF-F5C0-40C6-841C-91948BF70A13}">
  <dimension ref="A1:B13"/>
  <sheetViews>
    <sheetView workbookViewId="0">
      <selection sqref="A1:XFD1"/>
    </sheetView>
  </sheetViews>
  <sheetFormatPr defaultRowHeight="15" x14ac:dyDescent="0.25"/>
  <cols>
    <col min="1" max="1" width="12.42578125" customWidth="1"/>
  </cols>
  <sheetData>
    <row r="1" spans="1:2" x14ac:dyDescent="0.25">
      <c r="A1" t="s">
        <v>0</v>
      </c>
    </row>
    <row r="3" spans="1:2" x14ac:dyDescent="0.25">
      <c r="A3" t="s">
        <v>296</v>
      </c>
    </row>
    <row r="4" spans="1:2" x14ac:dyDescent="0.25">
      <c r="A4" t="s">
        <v>297</v>
      </c>
    </row>
    <row r="5" spans="1:2" x14ac:dyDescent="0.25">
      <c r="A5" s="40">
        <v>2017</v>
      </c>
      <c r="B5" s="13">
        <v>95</v>
      </c>
    </row>
    <row r="6" spans="1:2" x14ac:dyDescent="0.25">
      <c r="A6" s="40">
        <v>2018</v>
      </c>
      <c r="B6" s="13">
        <v>95</v>
      </c>
    </row>
    <row r="7" spans="1:2" x14ac:dyDescent="0.25">
      <c r="A7" s="40">
        <v>2019</v>
      </c>
      <c r="B7" s="13">
        <v>95</v>
      </c>
    </row>
    <row r="8" spans="1:2" x14ac:dyDescent="0.25">
      <c r="A8" s="40">
        <v>2020</v>
      </c>
      <c r="B8" s="13">
        <v>95</v>
      </c>
    </row>
    <row r="9" spans="1:2" x14ac:dyDescent="0.25">
      <c r="A9" s="40">
        <v>2021</v>
      </c>
      <c r="B9" s="13">
        <v>95</v>
      </c>
    </row>
    <row r="10" spans="1:2" x14ac:dyDescent="0.25">
      <c r="A10" s="40">
        <v>2022</v>
      </c>
      <c r="B10" s="13">
        <v>122</v>
      </c>
    </row>
    <row r="11" spans="1:2" x14ac:dyDescent="0.25">
      <c r="A11" s="40">
        <v>2023</v>
      </c>
      <c r="B11" s="13">
        <v>122</v>
      </c>
    </row>
    <row r="12" spans="1:2" x14ac:dyDescent="0.25">
      <c r="A12" s="40">
        <v>2024</v>
      </c>
      <c r="B12" s="13">
        <v>125</v>
      </c>
    </row>
    <row r="13" spans="1:2" x14ac:dyDescent="0.25">
      <c r="A13" s="40">
        <v>2025</v>
      </c>
      <c r="B13" s="13">
        <v>128.5</v>
      </c>
    </row>
  </sheetData>
  <sortState xmlns:xlrd2="http://schemas.microsoft.com/office/spreadsheetml/2017/richdata2" ref="B5:B13">
    <sortCondition ref="B5:B13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ADD6-00A7-4B5A-BF30-1F850285C2C6}">
  <dimension ref="A1:L120"/>
  <sheetViews>
    <sheetView topLeftCell="C1" workbookViewId="0">
      <selection activeCell="C3" sqref="C3"/>
    </sheetView>
  </sheetViews>
  <sheetFormatPr defaultRowHeight="15" x14ac:dyDescent="0.25"/>
  <cols>
    <col min="1" max="1" width="34.7109375" customWidth="1"/>
    <col min="4" max="4" width="11.28515625" bestFit="1" customWidth="1"/>
    <col min="6" max="6" width="12.28515625" bestFit="1" customWidth="1"/>
    <col min="8" max="8" width="44.42578125" customWidth="1"/>
    <col min="9" max="10" width="13.85546875" bestFit="1" customWidth="1"/>
    <col min="11" max="11" width="15.28515625" customWidth="1"/>
    <col min="12" max="12" width="11.28515625" bestFit="1" customWidth="1"/>
  </cols>
  <sheetData>
    <row r="1" spans="1:11" x14ac:dyDescent="0.25">
      <c r="A1" t="s">
        <v>0</v>
      </c>
      <c r="C1" t="s">
        <v>0</v>
      </c>
    </row>
    <row r="3" spans="1:11" x14ac:dyDescent="0.25">
      <c r="C3" t="s">
        <v>519</v>
      </c>
    </row>
    <row r="4" spans="1:11" x14ac:dyDescent="0.25">
      <c r="A4" t="s">
        <v>129</v>
      </c>
      <c r="C4" t="s">
        <v>20</v>
      </c>
      <c r="D4" t="s">
        <v>130</v>
      </c>
    </row>
    <row r="5" spans="1:11" x14ac:dyDescent="0.25">
      <c r="A5" t="s">
        <v>132</v>
      </c>
      <c r="H5" t="s">
        <v>23</v>
      </c>
      <c r="I5">
        <v>2023</v>
      </c>
      <c r="J5">
        <v>2024</v>
      </c>
      <c r="K5">
        <v>2025</v>
      </c>
    </row>
    <row r="6" spans="1:11" x14ac:dyDescent="0.25">
      <c r="A6" t="s">
        <v>23</v>
      </c>
      <c r="B6" t="s">
        <v>24</v>
      </c>
      <c r="C6" t="s">
        <v>126</v>
      </c>
      <c r="D6" t="s">
        <v>127</v>
      </c>
      <c r="E6" t="s">
        <v>26</v>
      </c>
      <c r="H6" t="s">
        <v>74</v>
      </c>
      <c r="I6">
        <v>400</v>
      </c>
      <c r="J6">
        <v>389</v>
      </c>
      <c r="K6">
        <v>406</v>
      </c>
    </row>
    <row r="7" spans="1:11" x14ac:dyDescent="0.25">
      <c r="A7" t="s">
        <v>27</v>
      </c>
      <c r="B7">
        <v>0.75</v>
      </c>
      <c r="C7">
        <v>369</v>
      </c>
      <c r="D7">
        <f>SUM(B7*C7)</f>
        <v>276.75</v>
      </c>
      <c r="E7">
        <v>128.25</v>
      </c>
      <c r="F7">
        <f>B7*C7*E7</f>
        <v>35493.1875</v>
      </c>
      <c r="H7" t="s">
        <v>75</v>
      </c>
      <c r="I7">
        <v>51</v>
      </c>
      <c r="J7">
        <v>58</v>
      </c>
      <c r="K7">
        <v>28</v>
      </c>
    </row>
    <row r="8" spans="1:11" x14ac:dyDescent="0.25">
      <c r="A8" t="s">
        <v>28</v>
      </c>
      <c r="B8">
        <v>0.75</v>
      </c>
      <c r="C8">
        <v>34</v>
      </c>
      <c r="D8">
        <f t="shared" ref="D8:D71" si="0">SUM(B8*C8)</f>
        <v>25.5</v>
      </c>
      <c r="E8">
        <v>128.25</v>
      </c>
      <c r="F8">
        <f t="shared" ref="F8:F49" si="1">B8*C8*E8</f>
        <v>3270.375</v>
      </c>
      <c r="H8" t="s">
        <v>76</v>
      </c>
      <c r="I8">
        <v>26</v>
      </c>
      <c r="J8">
        <v>22</v>
      </c>
      <c r="K8">
        <v>27</v>
      </c>
    </row>
    <row r="9" spans="1:11" x14ac:dyDescent="0.25">
      <c r="A9" t="s">
        <v>29</v>
      </c>
      <c r="B9">
        <v>1</v>
      </c>
      <c r="C9">
        <v>3</v>
      </c>
      <c r="D9">
        <f t="shared" si="0"/>
        <v>3</v>
      </c>
      <c r="E9">
        <v>128.25</v>
      </c>
      <c r="F9">
        <f t="shared" si="1"/>
        <v>384.75</v>
      </c>
      <c r="H9" t="s">
        <v>77</v>
      </c>
      <c r="I9">
        <v>53</v>
      </c>
      <c r="J9">
        <v>53</v>
      </c>
      <c r="K9">
        <v>50</v>
      </c>
    </row>
    <row r="10" spans="1:11" x14ac:dyDescent="0.25">
      <c r="A10" t="s">
        <v>30</v>
      </c>
      <c r="B10">
        <v>1.5</v>
      </c>
      <c r="C10">
        <v>28</v>
      </c>
      <c r="D10">
        <f t="shared" si="0"/>
        <v>42</v>
      </c>
      <c r="E10">
        <v>128.25</v>
      </c>
      <c r="F10">
        <f t="shared" si="1"/>
        <v>5386.5</v>
      </c>
      <c r="H10" t="s">
        <v>78</v>
      </c>
      <c r="I10">
        <v>13</v>
      </c>
      <c r="J10">
        <v>4</v>
      </c>
      <c r="K10">
        <v>2</v>
      </c>
    </row>
    <row r="11" spans="1:11" x14ac:dyDescent="0.25">
      <c r="A11" t="s">
        <v>31</v>
      </c>
      <c r="B11">
        <v>2.5</v>
      </c>
      <c r="C11">
        <v>27</v>
      </c>
      <c r="D11">
        <f t="shared" si="0"/>
        <v>67.5</v>
      </c>
      <c r="E11">
        <v>128.25</v>
      </c>
      <c r="F11">
        <f t="shared" si="1"/>
        <v>8656.875</v>
      </c>
      <c r="H11" t="s">
        <v>79</v>
      </c>
      <c r="I11">
        <v>13</v>
      </c>
      <c r="J11">
        <v>13</v>
      </c>
      <c r="K11">
        <v>16</v>
      </c>
    </row>
    <row r="12" spans="1:11" x14ac:dyDescent="0.25">
      <c r="A12" t="s">
        <v>32</v>
      </c>
      <c r="B12">
        <v>20</v>
      </c>
      <c r="C12">
        <v>1</v>
      </c>
      <c r="D12">
        <f t="shared" si="0"/>
        <v>20</v>
      </c>
      <c r="E12">
        <v>128.25</v>
      </c>
      <c r="F12">
        <f t="shared" si="1"/>
        <v>2565</v>
      </c>
      <c r="H12" t="s">
        <v>80</v>
      </c>
      <c r="I12">
        <v>10</v>
      </c>
      <c r="J12">
        <v>21</v>
      </c>
      <c r="K12">
        <v>40</v>
      </c>
    </row>
    <row r="13" spans="1:11" x14ac:dyDescent="0.25">
      <c r="A13" t="s">
        <v>33</v>
      </c>
      <c r="B13">
        <v>10</v>
      </c>
      <c r="C13">
        <v>2</v>
      </c>
      <c r="D13">
        <f t="shared" si="0"/>
        <v>20</v>
      </c>
      <c r="E13">
        <v>128.25</v>
      </c>
      <c r="F13">
        <f t="shared" si="1"/>
        <v>2565</v>
      </c>
      <c r="H13" t="s">
        <v>81</v>
      </c>
      <c r="I13">
        <v>5</v>
      </c>
      <c r="J13">
        <v>7</v>
      </c>
      <c r="K13">
        <v>5</v>
      </c>
    </row>
    <row r="14" spans="1:11" x14ac:dyDescent="0.25">
      <c r="A14" t="s">
        <v>34</v>
      </c>
      <c r="B14">
        <v>25</v>
      </c>
      <c r="C14">
        <v>1</v>
      </c>
      <c r="D14">
        <f t="shared" si="0"/>
        <v>25</v>
      </c>
      <c r="E14">
        <v>128.25</v>
      </c>
      <c r="F14">
        <f t="shared" si="1"/>
        <v>3206.25</v>
      </c>
      <c r="H14" t="s">
        <v>82</v>
      </c>
      <c r="I14">
        <v>3</v>
      </c>
      <c r="J14">
        <v>1</v>
      </c>
      <c r="K14">
        <v>7</v>
      </c>
    </row>
    <row r="15" spans="1:11" x14ac:dyDescent="0.25">
      <c r="A15" t="s">
        <v>35</v>
      </c>
      <c r="B15">
        <v>4</v>
      </c>
      <c r="C15">
        <v>1</v>
      </c>
      <c r="D15">
        <f t="shared" si="0"/>
        <v>4</v>
      </c>
      <c r="E15">
        <v>128.25</v>
      </c>
      <c r="F15">
        <f t="shared" si="1"/>
        <v>513</v>
      </c>
      <c r="H15" t="s">
        <v>83</v>
      </c>
      <c r="I15">
        <v>0</v>
      </c>
      <c r="J15">
        <v>1</v>
      </c>
      <c r="K15">
        <v>3</v>
      </c>
    </row>
    <row r="16" spans="1:11" x14ac:dyDescent="0.25">
      <c r="A16" t="s">
        <v>36</v>
      </c>
      <c r="B16">
        <v>16</v>
      </c>
      <c r="C16">
        <v>1</v>
      </c>
      <c r="D16">
        <f t="shared" si="0"/>
        <v>16</v>
      </c>
      <c r="E16">
        <v>128.25</v>
      </c>
      <c r="F16">
        <f t="shared" si="1"/>
        <v>2052</v>
      </c>
      <c r="H16" t="s">
        <v>84</v>
      </c>
      <c r="I16">
        <v>0</v>
      </c>
      <c r="J16">
        <v>1</v>
      </c>
      <c r="K16">
        <v>1</v>
      </c>
    </row>
    <row r="17" spans="1:11" x14ac:dyDescent="0.25">
      <c r="A17" t="s">
        <v>37</v>
      </c>
      <c r="B17">
        <v>20</v>
      </c>
      <c r="C17">
        <v>2</v>
      </c>
      <c r="D17">
        <f t="shared" si="0"/>
        <v>40</v>
      </c>
      <c r="E17">
        <v>128.25</v>
      </c>
      <c r="F17">
        <f t="shared" si="1"/>
        <v>5130</v>
      </c>
      <c r="H17" t="s">
        <v>85</v>
      </c>
      <c r="I17">
        <v>19</v>
      </c>
      <c r="J17">
        <v>17</v>
      </c>
      <c r="K17">
        <v>26</v>
      </c>
    </row>
    <row r="18" spans="1:11" x14ac:dyDescent="0.25">
      <c r="A18" t="s">
        <v>38</v>
      </c>
      <c r="B18">
        <v>2.5</v>
      </c>
      <c r="C18">
        <v>27</v>
      </c>
      <c r="D18">
        <f t="shared" si="0"/>
        <v>67.5</v>
      </c>
      <c r="E18">
        <v>128.25</v>
      </c>
      <c r="F18">
        <f t="shared" si="1"/>
        <v>8656.875</v>
      </c>
      <c r="H18" t="s">
        <v>86</v>
      </c>
      <c r="I18">
        <v>2</v>
      </c>
      <c r="J18">
        <v>5</v>
      </c>
      <c r="K18">
        <v>35</v>
      </c>
    </row>
    <row r="19" spans="1:11" x14ac:dyDescent="0.25">
      <c r="A19" t="s">
        <v>39</v>
      </c>
      <c r="B19">
        <v>15</v>
      </c>
      <c r="C19">
        <v>4</v>
      </c>
      <c r="D19">
        <f t="shared" si="0"/>
        <v>60</v>
      </c>
      <c r="E19">
        <v>128.25</v>
      </c>
      <c r="F19">
        <f t="shared" si="1"/>
        <v>7695</v>
      </c>
      <c r="H19" t="s">
        <v>87</v>
      </c>
      <c r="I19">
        <v>1</v>
      </c>
      <c r="J19">
        <v>1</v>
      </c>
      <c r="K19">
        <v>1</v>
      </c>
    </row>
    <row r="20" spans="1:11" x14ac:dyDescent="0.25">
      <c r="A20" t="s">
        <v>40</v>
      </c>
      <c r="B20">
        <v>1</v>
      </c>
      <c r="C20">
        <v>1</v>
      </c>
      <c r="D20">
        <f t="shared" si="0"/>
        <v>1</v>
      </c>
      <c r="E20">
        <v>128.25</v>
      </c>
      <c r="F20">
        <f t="shared" si="1"/>
        <v>128.25</v>
      </c>
      <c r="H20" t="s">
        <v>88</v>
      </c>
      <c r="I20">
        <v>4</v>
      </c>
      <c r="J20">
        <v>6</v>
      </c>
      <c r="K20">
        <v>6</v>
      </c>
    </row>
    <row r="21" spans="1:11" x14ac:dyDescent="0.25">
      <c r="A21" t="s">
        <v>41</v>
      </c>
      <c r="B21">
        <v>12</v>
      </c>
      <c r="C21">
        <v>15</v>
      </c>
      <c r="D21">
        <f t="shared" si="0"/>
        <v>180</v>
      </c>
      <c r="E21">
        <v>128.25</v>
      </c>
      <c r="F21">
        <f t="shared" si="1"/>
        <v>23085</v>
      </c>
      <c r="H21" t="s">
        <v>89</v>
      </c>
      <c r="I21">
        <v>12</v>
      </c>
      <c r="J21">
        <v>12</v>
      </c>
      <c r="K21">
        <v>10</v>
      </c>
    </row>
    <row r="22" spans="1:11" x14ac:dyDescent="0.25">
      <c r="A22" t="s">
        <v>42</v>
      </c>
      <c r="B22">
        <v>12</v>
      </c>
      <c r="C22">
        <v>1</v>
      </c>
      <c r="D22">
        <f t="shared" si="0"/>
        <v>12</v>
      </c>
      <c r="E22">
        <v>128.25</v>
      </c>
      <c r="F22">
        <f t="shared" si="1"/>
        <v>1539</v>
      </c>
      <c r="H22" t="s">
        <v>90</v>
      </c>
      <c r="I22">
        <v>2</v>
      </c>
      <c r="J22">
        <v>3</v>
      </c>
      <c r="K22">
        <v>2</v>
      </c>
    </row>
    <row r="23" spans="1:11" x14ac:dyDescent="0.25">
      <c r="A23" t="s">
        <v>43</v>
      </c>
      <c r="B23">
        <v>30</v>
      </c>
      <c r="C23">
        <v>24</v>
      </c>
      <c r="D23">
        <f t="shared" si="0"/>
        <v>720</v>
      </c>
      <c r="E23">
        <v>128.25</v>
      </c>
      <c r="F23">
        <f t="shared" si="1"/>
        <v>92340</v>
      </c>
      <c r="H23" t="s">
        <v>91</v>
      </c>
      <c r="I23">
        <v>8</v>
      </c>
      <c r="J23">
        <v>14</v>
      </c>
      <c r="K23">
        <v>17</v>
      </c>
    </row>
    <row r="24" spans="1:11" x14ac:dyDescent="0.25">
      <c r="A24" t="s">
        <v>44</v>
      </c>
      <c r="B24">
        <v>35</v>
      </c>
      <c r="C24">
        <v>16</v>
      </c>
      <c r="D24">
        <f t="shared" si="0"/>
        <v>560</v>
      </c>
      <c r="E24">
        <v>128.25</v>
      </c>
      <c r="F24">
        <f t="shared" si="1"/>
        <v>71820</v>
      </c>
      <c r="H24" t="s">
        <v>92</v>
      </c>
      <c r="I24">
        <v>2</v>
      </c>
      <c r="J24">
        <v>2</v>
      </c>
      <c r="K24">
        <v>0</v>
      </c>
    </row>
    <row r="25" spans="1:11" x14ac:dyDescent="0.25">
      <c r="A25" t="s">
        <v>45</v>
      </c>
      <c r="B25">
        <v>2</v>
      </c>
      <c r="C25">
        <v>5</v>
      </c>
      <c r="D25">
        <f t="shared" si="0"/>
        <v>10</v>
      </c>
      <c r="E25">
        <v>128.25</v>
      </c>
      <c r="F25">
        <f t="shared" si="1"/>
        <v>1282.5</v>
      </c>
      <c r="H25" t="s">
        <v>95</v>
      </c>
      <c r="I25">
        <v>94</v>
      </c>
      <c r="J25">
        <v>107</v>
      </c>
      <c r="K25">
        <v>120</v>
      </c>
    </row>
    <row r="26" spans="1:11" x14ac:dyDescent="0.25">
      <c r="A26" t="s">
        <v>46</v>
      </c>
      <c r="B26">
        <v>1</v>
      </c>
      <c r="C26">
        <v>9</v>
      </c>
      <c r="D26">
        <f t="shared" si="0"/>
        <v>9</v>
      </c>
      <c r="E26">
        <v>128.25</v>
      </c>
      <c r="F26">
        <f t="shared" si="1"/>
        <v>1154.25</v>
      </c>
      <c r="I26">
        <f>SUM(I6:I25)</f>
        <v>718</v>
      </c>
      <c r="J26">
        <f>SUM(J6:J25)</f>
        <v>737</v>
      </c>
      <c r="K26">
        <f>SUM(K6:K25)</f>
        <v>802</v>
      </c>
    </row>
    <row r="27" spans="1:11" x14ac:dyDescent="0.25">
      <c r="A27" t="s">
        <v>47</v>
      </c>
      <c r="B27">
        <v>0</v>
      </c>
      <c r="C27">
        <v>9</v>
      </c>
      <c r="D27">
        <f t="shared" si="0"/>
        <v>0</v>
      </c>
      <c r="E27">
        <v>0</v>
      </c>
      <c r="F27">
        <f t="shared" si="1"/>
        <v>0</v>
      </c>
    </row>
    <row r="28" spans="1:11" x14ac:dyDescent="0.25">
      <c r="A28" t="s">
        <v>48</v>
      </c>
      <c r="B28">
        <v>13</v>
      </c>
      <c r="C28">
        <v>5</v>
      </c>
      <c r="D28">
        <f t="shared" si="0"/>
        <v>65</v>
      </c>
      <c r="E28">
        <v>128.25</v>
      </c>
      <c r="F28">
        <f t="shared" si="1"/>
        <v>8336.25</v>
      </c>
    </row>
    <row r="29" spans="1:11" x14ac:dyDescent="0.25">
      <c r="A29" t="s">
        <v>49</v>
      </c>
      <c r="B29">
        <v>13</v>
      </c>
      <c r="C29">
        <v>7</v>
      </c>
      <c r="D29">
        <f t="shared" si="0"/>
        <v>91</v>
      </c>
      <c r="E29">
        <v>128.25</v>
      </c>
      <c r="F29">
        <f t="shared" si="1"/>
        <v>11670.75</v>
      </c>
    </row>
    <row r="30" spans="1:11" x14ac:dyDescent="0.25">
      <c r="A30" t="s">
        <v>50</v>
      </c>
      <c r="B30">
        <v>13</v>
      </c>
      <c r="C30">
        <v>5</v>
      </c>
      <c r="D30">
        <f t="shared" si="0"/>
        <v>65</v>
      </c>
      <c r="E30">
        <v>128.25</v>
      </c>
      <c r="F30">
        <f t="shared" si="1"/>
        <v>8336.25</v>
      </c>
    </row>
    <row r="31" spans="1:11" x14ac:dyDescent="0.25">
      <c r="A31" t="s">
        <v>51</v>
      </c>
      <c r="B31">
        <v>3.5</v>
      </c>
      <c r="C31">
        <v>8</v>
      </c>
      <c r="D31">
        <f t="shared" si="0"/>
        <v>28</v>
      </c>
      <c r="E31">
        <v>128.25</v>
      </c>
      <c r="F31">
        <f t="shared" si="1"/>
        <v>3591</v>
      </c>
    </row>
    <row r="32" spans="1:11" x14ac:dyDescent="0.25">
      <c r="A32" t="s">
        <v>52</v>
      </c>
      <c r="B32">
        <v>4</v>
      </c>
      <c r="C32">
        <v>2</v>
      </c>
      <c r="D32">
        <f t="shared" si="0"/>
        <v>8</v>
      </c>
      <c r="E32">
        <v>128.25</v>
      </c>
      <c r="F32">
        <f t="shared" si="1"/>
        <v>1026</v>
      </c>
    </row>
    <row r="33" spans="1:6" x14ac:dyDescent="0.25">
      <c r="A33" t="s">
        <v>53</v>
      </c>
      <c r="B33">
        <v>20</v>
      </c>
      <c r="C33">
        <v>1</v>
      </c>
      <c r="D33">
        <f t="shared" si="0"/>
        <v>20</v>
      </c>
      <c r="E33">
        <v>128.25</v>
      </c>
      <c r="F33">
        <f t="shared" si="1"/>
        <v>2565</v>
      </c>
    </row>
    <row r="34" spans="1:6" x14ac:dyDescent="0.25">
      <c r="A34" t="s">
        <v>54</v>
      </c>
      <c r="B34">
        <v>6</v>
      </c>
      <c r="C34">
        <v>1</v>
      </c>
      <c r="D34">
        <f t="shared" si="0"/>
        <v>6</v>
      </c>
      <c r="E34">
        <v>128.25</v>
      </c>
      <c r="F34">
        <f t="shared" si="1"/>
        <v>769.5</v>
      </c>
    </row>
    <row r="35" spans="1:6" x14ac:dyDescent="0.25">
      <c r="A35" t="s">
        <v>55</v>
      </c>
      <c r="B35">
        <v>4</v>
      </c>
      <c r="C35">
        <v>3</v>
      </c>
      <c r="D35">
        <f t="shared" si="0"/>
        <v>12</v>
      </c>
      <c r="E35">
        <v>128.25</v>
      </c>
      <c r="F35">
        <f t="shared" si="1"/>
        <v>1539</v>
      </c>
    </row>
    <row r="36" spans="1:6" x14ac:dyDescent="0.25">
      <c r="A36" t="s">
        <v>56</v>
      </c>
      <c r="B36">
        <v>2</v>
      </c>
      <c r="C36">
        <v>7</v>
      </c>
      <c r="D36">
        <f t="shared" si="0"/>
        <v>14</v>
      </c>
      <c r="E36">
        <v>128.25</v>
      </c>
      <c r="F36">
        <f t="shared" si="1"/>
        <v>1795.5</v>
      </c>
    </row>
    <row r="37" spans="1:6" x14ac:dyDescent="0.25">
      <c r="A37" t="s">
        <v>57</v>
      </c>
      <c r="B37">
        <v>5</v>
      </c>
      <c r="C37">
        <v>11</v>
      </c>
      <c r="D37">
        <f t="shared" si="0"/>
        <v>55</v>
      </c>
      <c r="E37">
        <v>128.25</v>
      </c>
      <c r="F37">
        <f t="shared" si="1"/>
        <v>7053.75</v>
      </c>
    </row>
    <row r="38" spans="1:6" x14ac:dyDescent="0.25">
      <c r="A38" t="s">
        <v>58</v>
      </c>
      <c r="B38">
        <v>1</v>
      </c>
      <c r="C38">
        <v>4</v>
      </c>
      <c r="D38">
        <f t="shared" si="0"/>
        <v>4</v>
      </c>
      <c r="E38">
        <v>128.25</v>
      </c>
      <c r="F38">
        <f t="shared" si="1"/>
        <v>513</v>
      </c>
    </row>
    <row r="39" spans="1:6" x14ac:dyDescent="0.25">
      <c r="A39" t="s">
        <v>59</v>
      </c>
      <c r="B39">
        <v>6</v>
      </c>
      <c r="C39">
        <v>1</v>
      </c>
      <c r="D39">
        <f t="shared" si="0"/>
        <v>6</v>
      </c>
      <c r="E39">
        <v>128.25</v>
      </c>
      <c r="F39">
        <f t="shared" si="1"/>
        <v>769.5</v>
      </c>
    </row>
    <row r="40" spans="1:6" x14ac:dyDescent="0.25">
      <c r="A40" t="s">
        <v>60</v>
      </c>
      <c r="B40">
        <v>1</v>
      </c>
      <c r="C40">
        <v>25</v>
      </c>
      <c r="D40">
        <f t="shared" si="0"/>
        <v>25</v>
      </c>
      <c r="E40">
        <v>128.25</v>
      </c>
      <c r="F40">
        <f t="shared" si="1"/>
        <v>3206.25</v>
      </c>
    </row>
    <row r="41" spans="1:6" x14ac:dyDescent="0.25">
      <c r="A41" t="s">
        <v>61</v>
      </c>
      <c r="B41">
        <v>1</v>
      </c>
      <c r="C41">
        <v>3</v>
      </c>
      <c r="D41">
        <f t="shared" si="0"/>
        <v>3</v>
      </c>
      <c r="E41">
        <v>128.25</v>
      </c>
      <c r="F41">
        <f t="shared" si="1"/>
        <v>384.75</v>
      </c>
    </row>
    <row r="42" spans="1:6" x14ac:dyDescent="0.25">
      <c r="A42" t="s">
        <v>62</v>
      </c>
      <c r="B42">
        <v>8</v>
      </c>
      <c r="C42">
        <v>3</v>
      </c>
      <c r="D42">
        <f t="shared" si="0"/>
        <v>24</v>
      </c>
      <c r="E42">
        <v>128.25</v>
      </c>
      <c r="F42">
        <f t="shared" si="1"/>
        <v>3078</v>
      </c>
    </row>
    <row r="43" spans="1:6" x14ac:dyDescent="0.25">
      <c r="A43" t="s">
        <v>63</v>
      </c>
      <c r="B43">
        <v>8</v>
      </c>
      <c r="C43">
        <v>3</v>
      </c>
      <c r="D43">
        <f t="shared" si="0"/>
        <v>24</v>
      </c>
      <c r="E43">
        <v>128.25</v>
      </c>
      <c r="F43">
        <f t="shared" si="1"/>
        <v>3078</v>
      </c>
    </row>
    <row r="44" spans="1:6" x14ac:dyDescent="0.25">
      <c r="A44" t="s">
        <v>64</v>
      </c>
      <c r="B44">
        <v>7.75</v>
      </c>
      <c r="C44">
        <v>1</v>
      </c>
      <c r="D44">
        <f t="shared" si="0"/>
        <v>7.75</v>
      </c>
      <c r="E44">
        <v>128.25</v>
      </c>
      <c r="F44">
        <f t="shared" si="1"/>
        <v>993.9375</v>
      </c>
    </row>
    <row r="45" spans="1:6" x14ac:dyDescent="0.25">
      <c r="A45" t="s">
        <v>65</v>
      </c>
      <c r="B45">
        <v>3</v>
      </c>
      <c r="C45">
        <v>10</v>
      </c>
      <c r="D45">
        <f t="shared" si="0"/>
        <v>30</v>
      </c>
      <c r="E45">
        <v>128.25</v>
      </c>
      <c r="F45">
        <f t="shared" si="1"/>
        <v>3847.5</v>
      </c>
    </row>
    <row r="46" spans="1:6" x14ac:dyDescent="0.25">
      <c r="A46" t="s">
        <v>66</v>
      </c>
      <c r="B46">
        <v>25</v>
      </c>
      <c r="C46">
        <v>26</v>
      </c>
      <c r="D46">
        <f t="shared" si="0"/>
        <v>650</v>
      </c>
      <c r="E46">
        <v>128.25</v>
      </c>
      <c r="F46">
        <f t="shared" si="1"/>
        <v>83362.5</v>
      </c>
    </row>
    <row r="47" spans="1:6" x14ac:dyDescent="0.25">
      <c r="A47" t="s">
        <v>67</v>
      </c>
      <c r="B47">
        <v>5</v>
      </c>
      <c r="C47">
        <v>50</v>
      </c>
      <c r="D47">
        <f t="shared" si="0"/>
        <v>250</v>
      </c>
      <c r="E47">
        <v>128.25</v>
      </c>
      <c r="F47">
        <f t="shared" si="1"/>
        <v>32062.5</v>
      </c>
    </row>
    <row r="48" spans="1:6" x14ac:dyDescent="0.25">
      <c r="A48" t="s">
        <v>68</v>
      </c>
      <c r="B48">
        <v>1</v>
      </c>
      <c r="C48">
        <v>35</v>
      </c>
      <c r="D48">
        <f t="shared" si="0"/>
        <v>35</v>
      </c>
      <c r="E48">
        <v>128.25</v>
      </c>
      <c r="F48">
        <f t="shared" si="1"/>
        <v>4488.75</v>
      </c>
    </row>
    <row r="49" spans="1:12" x14ac:dyDescent="0.25">
      <c r="A49" t="s">
        <v>69</v>
      </c>
      <c r="B49">
        <v>25</v>
      </c>
      <c r="C49">
        <v>14</v>
      </c>
      <c r="D49">
        <f t="shared" si="0"/>
        <v>350</v>
      </c>
      <c r="E49">
        <v>128.25</v>
      </c>
      <c r="F49">
        <f t="shared" si="1"/>
        <v>44887.5</v>
      </c>
    </row>
    <row r="50" spans="1:12" x14ac:dyDescent="0.25">
      <c r="A50" t="s">
        <v>70</v>
      </c>
      <c r="B50">
        <f>SUM(B7:B49)</f>
        <v>387.25</v>
      </c>
      <c r="C50">
        <f>SUM(C7:C49)</f>
        <v>805</v>
      </c>
      <c r="D50" s="1">
        <f>SUM(D7:D49)</f>
        <v>3932</v>
      </c>
      <c r="F50">
        <f>SUM(F7:F49)</f>
        <v>504279</v>
      </c>
    </row>
    <row r="51" spans="1:12" x14ac:dyDescent="0.25">
      <c r="A51" t="s">
        <v>71</v>
      </c>
      <c r="C51">
        <v>120</v>
      </c>
      <c r="D51" t="s">
        <v>20</v>
      </c>
      <c r="E51">
        <v>1026</v>
      </c>
      <c r="F51">
        <f>C51*E51</f>
        <v>123120</v>
      </c>
    </row>
    <row r="52" spans="1:12" x14ac:dyDescent="0.25">
      <c r="A52" t="s">
        <v>72</v>
      </c>
      <c r="C52">
        <f>SUM(C50:C51)</f>
        <v>925</v>
      </c>
      <c r="D52" t="s">
        <v>20</v>
      </c>
      <c r="F52" s="13">
        <f>F50+F51</f>
        <v>627399</v>
      </c>
    </row>
    <row r="53" spans="1:12" x14ac:dyDescent="0.25">
      <c r="D53" t="s">
        <v>20</v>
      </c>
    </row>
    <row r="54" spans="1:12" x14ac:dyDescent="0.25">
      <c r="A54" t="s">
        <v>133</v>
      </c>
      <c r="D54" t="s">
        <v>20</v>
      </c>
    </row>
    <row r="55" spans="1:12" x14ac:dyDescent="0.25">
      <c r="A55" t="s">
        <v>23</v>
      </c>
      <c r="B55" t="s">
        <v>24</v>
      </c>
      <c r="C55" t="s">
        <v>25</v>
      </c>
      <c r="D55" t="s">
        <v>127</v>
      </c>
      <c r="E55" t="s">
        <v>26</v>
      </c>
      <c r="F55" t="s">
        <v>73</v>
      </c>
    </row>
    <row r="56" spans="1:12" x14ac:dyDescent="0.25">
      <c r="A56" t="s">
        <v>74</v>
      </c>
      <c r="B56">
        <v>0.75</v>
      </c>
      <c r="C56">
        <v>389</v>
      </c>
      <c r="D56">
        <f t="shared" si="0"/>
        <v>291.75</v>
      </c>
      <c r="E56">
        <v>125</v>
      </c>
      <c r="F56">
        <f>B56*C56*E56</f>
        <v>36468.75</v>
      </c>
    </row>
    <row r="57" spans="1:12" x14ac:dyDescent="0.25">
      <c r="A57" t="s">
        <v>75</v>
      </c>
      <c r="B57">
        <v>2</v>
      </c>
      <c r="C57">
        <v>58</v>
      </c>
      <c r="D57">
        <f t="shared" si="0"/>
        <v>116</v>
      </c>
      <c r="E57">
        <v>125</v>
      </c>
      <c r="F57">
        <f t="shared" ref="F57:F87" si="2">B57*C57*E57</f>
        <v>14500</v>
      </c>
    </row>
    <row r="58" spans="1:12" x14ac:dyDescent="0.25">
      <c r="A58" t="s">
        <v>76</v>
      </c>
      <c r="B58">
        <v>2.5</v>
      </c>
      <c r="C58">
        <v>22</v>
      </c>
      <c r="D58">
        <f t="shared" si="0"/>
        <v>55</v>
      </c>
      <c r="E58">
        <v>125</v>
      </c>
      <c r="F58">
        <f t="shared" si="2"/>
        <v>6875</v>
      </c>
      <c r="H58" t="s">
        <v>283</v>
      </c>
    </row>
    <row r="59" spans="1:12" x14ac:dyDescent="0.25">
      <c r="A59" t="s">
        <v>77</v>
      </c>
      <c r="B59">
        <v>5</v>
      </c>
      <c r="C59">
        <v>53</v>
      </c>
      <c r="D59">
        <f t="shared" si="0"/>
        <v>265</v>
      </c>
      <c r="E59">
        <v>125</v>
      </c>
      <c r="F59">
        <f t="shared" si="2"/>
        <v>33125</v>
      </c>
      <c r="H59" t="s">
        <v>20</v>
      </c>
      <c r="I59" s="15">
        <v>2023</v>
      </c>
      <c r="J59" s="15">
        <v>2024</v>
      </c>
      <c r="K59" s="15">
        <v>2025</v>
      </c>
    </row>
    <row r="60" spans="1:12" x14ac:dyDescent="0.25">
      <c r="A60" t="s">
        <v>78</v>
      </c>
      <c r="B60">
        <v>6</v>
      </c>
      <c r="C60">
        <v>4</v>
      </c>
      <c r="D60">
        <f t="shared" si="0"/>
        <v>24</v>
      </c>
      <c r="E60">
        <v>125</v>
      </c>
      <c r="F60">
        <f t="shared" si="2"/>
        <v>3000</v>
      </c>
      <c r="H60" t="s">
        <v>298</v>
      </c>
      <c r="I60" s="15">
        <f>SUM(C120)</f>
        <v>741</v>
      </c>
      <c r="J60" s="15">
        <f>SUM(C90)</f>
        <v>791</v>
      </c>
      <c r="K60" s="15">
        <f>SUM(C52)</f>
        <v>925</v>
      </c>
    </row>
    <row r="61" spans="1:12" x14ac:dyDescent="0.25">
      <c r="A61" t="s">
        <v>79</v>
      </c>
      <c r="B61">
        <v>12</v>
      </c>
      <c r="C61">
        <v>13</v>
      </c>
      <c r="D61">
        <f t="shared" si="0"/>
        <v>156</v>
      </c>
      <c r="E61">
        <v>125</v>
      </c>
      <c r="F61">
        <f t="shared" si="2"/>
        <v>19500</v>
      </c>
      <c r="H61" t="s">
        <v>131</v>
      </c>
      <c r="I61" s="41">
        <f>SUM(D118)</f>
        <v>2406.75</v>
      </c>
      <c r="J61" s="42">
        <f>SUM(D88)</f>
        <v>3124.75</v>
      </c>
      <c r="K61" s="42">
        <f>SUM(D50)</f>
        <v>3932</v>
      </c>
    </row>
    <row r="62" spans="1:12" x14ac:dyDescent="0.25">
      <c r="A62" t="s">
        <v>80</v>
      </c>
      <c r="B62">
        <v>35</v>
      </c>
      <c r="C62">
        <v>21</v>
      </c>
      <c r="D62">
        <f t="shared" si="0"/>
        <v>735</v>
      </c>
      <c r="E62">
        <v>125</v>
      </c>
      <c r="F62">
        <f t="shared" si="2"/>
        <v>91875</v>
      </c>
      <c r="H62" t="s">
        <v>214</v>
      </c>
      <c r="I62" s="13">
        <f>SUM(I61*122)</f>
        <v>293623.5</v>
      </c>
      <c r="J62" s="13">
        <f>SUM(J61*125)</f>
        <v>390593.75</v>
      </c>
      <c r="K62" s="13">
        <f>SUM(K61*128.5)</f>
        <v>505262</v>
      </c>
      <c r="L62" s="36" t="s">
        <v>20</v>
      </c>
    </row>
    <row r="63" spans="1:12" x14ac:dyDescent="0.25">
      <c r="A63" t="s">
        <v>81</v>
      </c>
      <c r="B63">
        <v>2</v>
      </c>
      <c r="C63">
        <v>7</v>
      </c>
      <c r="D63">
        <f t="shared" si="0"/>
        <v>14</v>
      </c>
      <c r="E63">
        <v>125</v>
      </c>
      <c r="F63">
        <f t="shared" si="2"/>
        <v>1750</v>
      </c>
      <c r="H63" t="s">
        <v>465</v>
      </c>
      <c r="I63" s="13">
        <v>438390</v>
      </c>
      <c r="J63" s="13">
        <v>452246</v>
      </c>
      <c r="K63" s="13">
        <v>438042</v>
      </c>
      <c r="L63" s="9" t="s">
        <v>20</v>
      </c>
    </row>
    <row r="64" spans="1:12" x14ac:dyDescent="0.25">
      <c r="A64" t="s">
        <v>82</v>
      </c>
      <c r="B64">
        <v>2</v>
      </c>
      <c r="C64">
        <v>1</v>
      </c>
      <c r="D64">
        <f t="shared" si="0"/>
        <v>2</v>
      </c>
      <c r="E64">
        <v>125</v>
      </c>
      <c r="F64">
        <f t="shared" si="2"/>
        <v>250</v>
      </c>
      <c r="I64" s="44"/>
      <c r="J64" s="44"/>
      <c r="K64" s="44"/>
      <c r="L64" s="38"/>
    </row>
    <row r="65" spans="1:11" x14ac:dyDescent="0.25">
      <c r="A65" t="s">
        <v>83</v>
      </c>
      <c r="B65">
        <v>4</v>
      </c>
      <c r="C65">
        <v>1</v>
      </c>
      <c r="D65">
        <f t="shared" si="0"/>
        <v>4</v>
      </c>
      <c r="E65">
        <v>125</v>
      </c>
      <c r="F65">
        <f t="shared" si="2"/>
        <v>500</v>
      </c>
      <c r="I65" s="43"/>
      <c r="J65" s="43"/>
      <c r="K65" s="43"/>
    </row>
    <row r="66" spans="1:11" x14ac:dyDescent="0.25">
      <c r="A66" t="s">
        <v>84</v>
      </c>
      <c r="B66">
        <v>12</v>
      </c>
      <c r="C66">
        <v>1</v>
      </c>
      <c r="D66">
        <f t="shared" si="0"/>
        <v>12</v>
      </c>
      <c r="E66">
        <v>125</v>
      </c>
      <c r="F66">
        <f t="shared" si="2"/>
        <v>1500</v>
      </c>
      <c r="I66" s="45"/>
      <c r="J66" s="45"/>
      <c r="K66" s="43"/>
    </row>
    <row r="67" spans="1:11" x14ac:dyDescent="0.25">
      <c r="A67" t="s">
        <v>85</v>
      </c>
      <c r="B67">
        <v>25</v>
      </c>
      <c r="C67">
        <v>17</v>
      </c>
      <c r="D67">
        <f t="shared" si="0"/>
        <v>425</v>
      </c>
      <c r="E67">
        <v>125</v>
      </c>
      <c r="F67">
        <f t="shared" si="2"/>
        <v>53125</v>
      </c>
      <c r="I67" s="13"/>
      <c r="J67" s="16"/>
      <c r="K67" s="16"/>
    </row>
    <row r="68" spans="1:11" x14ac:dyDescent="0.25">
      <c r="A68" t="s">
        <v>86</v>
      </c>
      <c r="B68">
        <v>35</v>
      </c>
      <c r="C68">
        <v>5</v>
      </c>
      <c r="D68">
        <f t="shared" si="0"/>
        <v>175</v>
      </c>
      <c r="E68">
        <v>125</v>
      </c>
      <c r="F68">
        <f t="shared" si="2"/>
        <v>21875</v>
      </c>
      <c r="H68" s="19"/>
      <c r="I68" s="9"/>
      <c r="J68" s="9"/>
      <c r="K68" s="9"/>
    </row>
    <row r="69" spans="1:11" x14ac:dyDescent="0.25">
      <c r="A69" t="s">
        <v>87</v>
      </c>
      <c r="B69">
        <v>20</v>
      </c>
      <c r="C69">
        <v>1</v>
      </c>
      <c r="D69">
        <f t="shared" si="0"/>
        <v>20</v>
      </c>
      <c r="E69">
        <v>125</v>
      </c>
      <c r="F69">
        <f t="shared" si="2"/>
        <v>2500</v>
      </c>
      <c r="K69" s="38" t="s">
        <v>20</v>
      </c>
    </row>
    <row r="70" spans="1:11" x14ac:dyDescent="0.25">
      <c r="A70" t="s">
        <v>88</v>
      </c>
      <c r="B70">
        <v>8</v>
      </c>
      <c r="C70">
        <v>6</v>
      </c>
      <c r="D70">
        <f t="shared" si="0"/>
        <v>48</v>
      </c>
      <c r="E70">
        <v>125</v>
      </c>
      <c r="F70">
        <f t="shared" si="2"/>
        <v>6000</v>
      </c>
      <c r="K70" s="38" t="s">
        <v>20</v>
      </c>
    </row>
    <row r="71" spans="1:11" x14ac:dyDescent="0.25">
      <c r="A71" t="s">
        <v>89</v>
      </c>
      <c r="B71">
        <v>3</v>
      </c>
      <c r="C71">
        <v>12</v>
      </c>
      <c r="D71">
        <f t="shared" si="0"/>
        <v>36</v>
      </c>
      <c r="E71">
        <v>125</v>
      </c>
      <c r="F71">
        <f t="shared" si="2"/>
        <v>4500</v>
      </c>
    </row>
    <row r="72" spans="1:11" x14ac:dyDescent="0.25">
      <c r="A72" t="s">
        <v>90</v>
      </c>
      <c r="B72">
        <v>20</v>
      </c>
      <c r="C72">
        <v>3</v>
      </c>
      <c r="D72">
        <f t="shared" ref="D72:D117" si="3">SUM(B72*C72)</f>
        <v>60</v>
      </c>
      <c r="E72">
        <v>125</v>
      </c>
      <c r="F72">
        <f t="shared" si="2"/>
        <v>7500</v>
      </c>
    </row>
    <row r="73" spans="1:11" x14ac:dyDescent="0.25">
      <c r="A73" t="s">
        <v>91</v>
      </c>
      <c r="B73">
        <v>13</v>
      </c>
      <c r="C73">
        <v>14</v>
      </c>
      <c r="D73">
        <f t="shared" si="3"/>
        <v>182</v>
      </c>
      <c r="E73">
        <v>125</v>
      </c>
      <c r="F73">
        <f t="shared" si="2"/>
        <v>22750</v>
      </c>
    </row>
    <row r="74" spans="1:11" x14ac:dyDescent="0.25">
      <c r="A74" t="s">
        <v>92</v>
      </c>
      <c r="B74">
        <v>11.75</v>
      </c>
      <c r="C74">
        <v>2</v>
      </c>
      <c r="D74">
        <f t="shared" si="3"/>
        <v>23.5</v>
      </c>
      <c r="E74">
        <v>125</v>
      </c>
      <c r="F74">
        <f t="shared" si="2"/>
        <v>2937.5</v>
      </c>
    </row>
    <row r="75" spans="1:11" x14ac:dyDescent="0.25">
      <c r="A75" t="s">
        <v>93</v>
      </c>
      <c r="B75">
        <v>2.5</v>
      </c>
      <c r="C75">
        <v>33</v>
      </c>
      <c r="D75">
        <f t="shared" si="3"/>
        <v>82.5</v>
      </c>
      <c r="E75">
        <v>125</v>
      </c>
      <c r="F75">
        <f t="shared" si="2"/>
        <v>10312.5</v>
      </c>
    </row>
    <row r="76" spans="1:11" x14ac:dyDescent="0.25">
      <c r="A76" t="s">
        <v>94</v>
      </c>
      <c r="B76">
        <v>4</v>
      </c>
      <c r="C76">
        <v>1</v>
      </c>
      <c r="D76">
        <f t="shared" si="3"/>
        <v>4</v>
      </c>
      <c r="E76">
        <v>125</v>
      </c>
      <c r="F76">
        <f t="shared" si="2"/>
        <v>500</v>
      </c>
    </row>
    <row r="77" spans="1:11" x14ac:dyDescent="0.25">
      <c r="A77" t="s">
        <v>95</v>
      </c>
      <c r="B77">
        <v>8</v>
      </c>
      <c r="C77">
        <v>5</v>
      </c>
      <c r="D77">
        <f>SUM(B77*C77)</f>
        <v>40</v>
      </c>
      <c r="E77">
        <v>125</v>
      </c>
      <c r="F77">
        <f t="shared" si="2"/>
        <v>5000</v>
      </c>
    </row>
    <row r="78" spans="1:11" x14ac:dyDescent="0.25">
      <c r="A78" t="s">
        <v>96</v>
      </c>
      <c r="B78">
        <v>2</v>
      </c>
      <c r="C78">
        <v>1</v>
      </c>
      <c r="D78">
        <f t="shared" si="3"/>
        <v>2</v>
      </c>
      <c r="E78">
        <v>125</v>
      </c>
      <c r="F78">
        <f t="shared" si="2"/>
        <v>250</v>
      </c>
    </row>
    <row r="79" spans="1:11" x14ac:dyDescent="0.25">
      <c r="A79" t="s">
        <v>97</v>
      </c>
      <c r="B79">
        <v>11</v>
      </c>
      <c r="C79">
        <v>1</v>
      </c>
      <c r="D79">
        <f t="shared" si="3"/>
        <v>11</v>
      </c>
      <c r="E79">
        <v>125</v>
      </c>
      <c r="F79">
        <f t="shared" si="2"/>
        <v>1375</v>
      </c>
    </row>
    <row r="80" spans="1:11" x14ac:dyDescent="0.25">
      <c r="A80" t="s">
        <v>98</v>
      </c>
      <c r="B80">
        <v>15</v>
      </c>
      <c r="C80">
        <v>2</v>
      </c>
      <c r="D80">
        <f t="shared" si="3"/>
        <v>30</v>
      </c>
      <c r="E80">
        <v>125</v>
      </c>
      <c r="F80">
        <f t="shared" si="2"/>
        <v>3750</v>
      </c>
      <c r="K80" t="s">
        <v>20</v>
      </c>
    </row>
    <row r="81" spans="1:6" x14ac:dyDescent="0.25">
      <c r="A81" t="s">
        <v>99</v>
      </c>
      <c r="B81">
        <v>27</v>
      </c>
      <c r="C81">
        <v>1</v>
      </c>
      <c r="D81">
        <f t="shared" si="3"/>
        <v>27</v>
      </c>
      <c r="E81">
        <v>125</v>
      </c>
      <c r="F81">
        <f t="shared" si="2"/>
        <v>3375</v>
      </c>
    </row>
    <row r="82" spans="1:6" x14ac:dyDescent="0.25">
      <c r="A82" t="s">
        <v>100</v>
      </c>
      <c r="B82">
        <v>20</v>
      </c>
      <c r="C82">
        <v>1</v>
      </c>
      <c r="D82">
        <f t="shared" si="3"/>
        <v>20</v>
      </c>
      <c r="E82">
        <v>125</v>
      </c>
      <c r="F82">
        <f t="shared" si="2"/>
        <v>2500</v>
      </c>
    </row>
    <row r="83" spans="1:6" x14ac:dyDescent="0.25">
      <c r="A83" t="s">
        <v>101</v>
      </c>
      <c r="B83">
        <v>25</v>
      </c>
      <c r="C83">
        <v>1</v>
      </c>
      <c r="D83">
        <f t="shared" si="3"/>
        <v>25</v>
      </c>
      <c r="E83">
        <v>125</v>
      </c>
      <c r="F83">
        <f t="shared" si="2"/>
        <v>3125</v>
      </c>
    </row>
    <row r="84" spans="1:6" x14ac:dyDescent="0.25">
      <c r="A84" t="s">
        <v>102</v>
      </c>
      <c r="B84">
        <v>100</v>
      </c>
      <c r="C84">
        <v>1</v>
      </c>
      <c r="D84">
        <f t="shared" si="3"/>
        <v>100</v>
      </c>
      <c r="E84">
        <v>125</v>
      </c>
      <c r="F84">
        <f t="shared" si="2"/>
        <v>12500</v>
      </c>
    </row>
    <row r="85" spans="1:6" x14ac:dyDescent="0.25">
      <c r="A85" t="s">
        <v>103</v>
      </c>
      <c r="B85">
        <v>25</v>
      </c>
      <c r="C85">
        <v>5</v>
      </c>
      <c r="D85">
        <f t="shared" si="3"/>
        <v>125</v>
      </c>
      <c r="E85">
        <v>125</v>
      </c>
      <c r="F85">
        <f t="shared" si="2"/>
        <v>15625</v>
      </c>
    </row>
    <row r="86" spans="1:6" x14ac:dyDescent="0.25">
      <c r="A86" t="s">
        <v>104</v>
      </c>
      <c r="B86">
        <v>2</v>
      </c>
      <c r="C86">
        <v>1</v>
      </c>
      <c r="D86">
        <f t="shared" si="3"/>
        <v>2</v>
      </c>
      <c r="E86">
        <v>125</v>
      </c>
      <c r="F86">
        <f t="shared" si="2"/>
        <v>250</v>
      </c>
    </row>
    <row r="87" spans="1:6" x14ac:dyDescent="0.25">
      <c r="A87" t="s">
        <v>105</v>
      </c>
      <c r="B87">
        <v>6</v>
      </c>
      <c r="C87">
        <v>2</v>
      </c>
      <c r="D87">
        <f t="shared" si="3"/>
        <v>12</v>
      </c>
      <c r="E87">
        <v>125</v>
      </c>
      <c r="F87">
        <f t="shared" si="2"/>
        <v>1500</v>
      </c>
    </row>
    <row r="88" spans="1:6" x14ac:dyDescent="0.25">
      <c r="A88" t="s">
        <v>70</v>
      </c>
      <c r="B88">
        <f>SUM(B56:B87)</f>
        <v>466.5</v>
      </c>
      <c r="C88">
        <f>+SUM(C56:C87)</f>
        <v>685</v>
      </c>
      <c r="D88" s="1">
        <f>SUM(D56:D87)</f>
        <v>3124.75</v>
      </c>
      <c r="F88">
        <f>SUM(F56:F87)</f>
        <v>390593.75</v>
      </c>
    </row>
    <row r="89" spans="1:6" x14ac:dyDescent="0.25">
      <c r="A89" t="s">
        <v>106</v>
      </c>
      <c r="C89">
        <v>106</v>
      </c>
      <c r="D89" t="s">
        <v>20</v>
      </c>
      <c r="E89">
        <v>1000</v>
      </c>
      <c r="F89">
        <f>C89*E89</f>
        <v>106000</v>
      </c>
    </row>
    <row r="90" spans="1:6" x14ac:dyDescent="0.25">
      <c r="A90" t="s">
        <v>72</v>
      </c>
      <c r="C90">
        <f>SUM(C88:C89)</f>
        <v>791</v>
      </c>
      <c r="D90" t="s">
        <v>20</v>
      </c>
      <c r="F90" s="13">
        <f>F88+F89</f>
        <v>496593.75</v>
      </c>
    </row>
    <row r="91" spans="1:6" x14ac:dyDescent="0.25">
      <c r="D91" t="s">
        <v>20</v>
      </c>
    </row>
    <row r="92" spans="1:6" x14ac:dyDescent="0.25">
      <c r="A92" t="s">
        <v>134</v>
      </c>
      <c r="D92" t="s">
        <v>20</v>
      </c>
    </row>
    <row r="93" spans="1:6" x14ac:dyDescent="0.25">
      <c r="A93" t="s">
        <v>23</v>
      </c>
      <c r="B93" t="s">
        <v>24</v>
      </c>
      <c r="C93" t="s">
        <v>25</v>
      </c>
      <c r="D93" t="s">
        <v>128</v>
      </c>
      <c r="E93" t="s">
        <v>26</v>
      </c>
      <c r="F93" t="s">
        <v>73</v>
      </c>
    </row>
    <row r="94" spans="1:6" x14ac:dyDescent="0.25">
      <c r="A94" t="s">
        <v>107</v>
      </c>
      <c r="B94">
        <v>0.75</v>
      </c>
      <c r="C94">
        <v>400</v>
      </c>
      <c r="D94">
        <f t="shared" si="3"/>
        <v>300</v>
      </c>
      <c r="E94">
        <v>122</v>
      </c>
      <c r="F94">
        <f>B94*C94*E94</f>
        <v>36600</v>
      </c>
    </row>
    <row r="95" spans="1:6" x14ac:dyDescent="0.25">
      <c r="A95" t="s">
        <v>108</v>
      </c>
      <c r="B95">
        <v>2.5</v>
      </c>
      <c r="C95">
        <v>51</v>
      </c>
      <c r="D95">
        <f t="shared" si="3"/>
        <v>127.5</v>
      </c>
      <c r="E95">
        <v>122</v>
      </c>
      <c r="F95">
        <f t="shared" ref="F95:F117" si="4">B95*C95*E95</f>
        <v>15555</v>
      </c>
    </row>
    <row r="96" spans="1:6" x14ac:dyDescent="0.25">
      <c r="A96" t="s">
        <v>109</v>
      </c>
      <c r="B96">
        <v>2.5</v>
      </c>
      <c r="C96">
        <v>26</v>
      </c>
      <c r="D96">
        <f t="shared" si="3"/>
        <v>65</v>
      </c>
      <c r="E96">
        <v>122</v>
      </c>
      <c r="F96">
        <f t="shared" si="4"/>
        <v>7930</v>
      </c>
    </row>
    <row r="97" spans="1:6" x14ac:dyDescent="0.25">
      <c r="A97" t="s">
        <v>110</v>
      </c>
      <c r="B97">
        <v>5</v>
      </c>
      <c r="C97">
        <v>53</v>
      </c>
      <c r="D97">
        <f t="shared" si="3"/>
        <v>265</v>
      </c>
      <c r="E97">
        <v>122</v>
      </c>
      <c r="F97">
        <f t="shared" si="4"/>
        <v>32330</v>
      </c>
    </row>
    <row r="98" spans="1:6" x14ac:dyDescent="0.25">
      <c r="A98" t="s">
        <v>54</v>
      </c>
      <c r="B98">
        <v>6</v>
      </c>
      <c r="C98">
        <v>13</v>
      </c>
      <c r="D98">
        <f t="shared" si="3"/>
        <v>78</v>
      </c>
      <c r="E98">
        <v>122</v>
      </c>
      <c r="F98">
        <f t="shared" si="4"/>
        <v>9516</v>
      </c>
    </row>
    <row r="99" spans="1:6" x14ac:dyDescent="0.25">
      <c r="A99" t="s">
        <v>111</v>
      </c>
      <c r="B99">
        <v>12</v>
      </c>
      <c r="C99">
        <v>13</v>
      </c>
      <c r="D99">
        <f t="shared" si="3"/>
        <v>156</v>
      </c>
      <c r="E99">
        <v>122</v>
      </c>
      <c r="F99">
        <f t="shared" si="4"/>
        <v>19032</v>
      </c>
    </row>
    <row r="100" spans="1:6" x14ac:dyDescent="0.25">
      <c r="A100" t="s">
        <v>112</v>
      </c>
      <c r="B100">
        <v>35</v>
      </c>
      <c r="C100">
        <v>10</v>
      </c>
      <c r="D100">
        <f t="shared" si="3"/>
        <v>350</v>
      </c>
      <c r="E100">
        <v>122</v>
      </c>
      <c r="F100">
        <f t="shared" si="4"/>
        <v>42700</v>
      </c>
    </row>
    <row r="101" spans="1:6" x14ac:dyDescent="0.25">
      <c r="A101" t="s">
        <v>45</v>
      </c>
      <c r="B101">
        <v>2</v>
      </c>
      <c r="C101">
        <v>5</v>
      </c>
      <c r="D101">
        <f t="shared" si="3"/>
        <v>10</v>
      </c>
      <c r="E101">
        <v>122</v>
      </c>
      <c r="F101">
        <f t="shared" si="4"/>
        <v>1220</v>
      </c>
    </row>
    <row r="102" spans="1:6" x14ac:dyDescent="0.25">
      <c r="A102" t="s">
        <v>56</v>
      </c>
      <c r="B102">
        <v>2</v>
      </c>
      <c r="C102">
        <v>3</v>
      </c>
      <c r="D102">
        <f t="shared" si="3"/>
        <v>6</v>
      </c>
      <c r="E102">
        <v>122</v>
      </c>
      <c r="F102">
        <f t="shared" si="4"/>
        <v>732</v>
      </c>
    </row>
    <row r="103" spans="1:6" x14ac:dyDescent="0.25">
      <c r="A103" t="s">
        <v>113</v>
      </c>
      <c r="B103">
        <v>25</v>
      </c>
      <c r="C103">
        <v>19</v>
      </c>
      <c r="D103">
        <f t="shared" si="3"/>
        <v>475</v>
      </c>
      <c r="E103">
        <v>122</v>
      </c>
      <c r="F103">
        <f t="shared" si="4"/>
        <v>57950</v>
      </c>
    </row>
    <row r="104" spans="1:6" x14ac:dyDescent="0.25">
      <c r="A104" t="s">
        <v>114</v>
      </c>
      <c r="B104">
        <v>35</v>
      </c>
      <c r="C104">
        <v>2</v>
      </c>
      <c r="D104">
        <f t="shared" si="3"/>
        <v>70</v>
      </c>
      <c r="E104">
        <v>122</v>
      </c>
      <c r="F104">
        <f t="shared" si="4"/>
        <v>8540</v>
      </c>
    </row>
    <row r="105" spans="1:6" x14ac:dyDescent="0.25">
      <c r="A105" t="s">
        <v>32</v>
      </c>
      <c r="B105">
        <v>20</v>
      </c>
      <c r="C105">
        <v>1</v>
      </c>
      <c r="D105">
        <f t="shared" si="3"/>
        <v>20</v>
      </c>
      <c r="E105">
        <v>122</v>
      </c>
      <c r="F105">
        <f t="shared" si="4"/>
        <v>2440</v>
      </c>
    </row>
    <row r="106" spans="1:6" x14ac:dyDescent="0.25">
      <c r="A106" t="s">
        <v>115</v>
      </c>
      <c r="B106">
        <v>8.25</v>
      </c>
      <c r="C106">
        <v>4</v>
      </c>
      <c r="D106">
        <f t="shared" si="3"/>
        <v>33</v>
      </c>
      <c r="E106">
        <v>122</v>
      </c>
      <c r="F106">
        <f t="shared" si="4"/>
        <v>4026</v>
      </c>
    </row>
    <row r="107" spans="1:6" x14ac:dyDescent="0.25">
      <c r="A107" t="s">
        <v>116</v>
      </c>
      <c r="B107">
        <v>3</v>
      </c>
      <c r="C107">
        <v>12</v>
      </c>
      <c r="D107">
        <f t="shared" si="3"/>
        <v>36</v>
      </c>
      <c r="E107">
        <v>122</v>
      </c>
      <c r="F107">
        <f t="shared" si="4"/>
        <v>4392</v>
      </c>
    </row>
    <row r="108" spans="1:6" x14ac:dyDescent="0.25">
      <c r="A108" t="s">
        <v>37</v>
      </c>
      <c r="B108">
        <v>20</v>
      </c>
      <c r="C108">
        <v>2</v>
      </c>
      <c r="D108">
        <f t="shared" si="3"/>
        <v>40</v>
      </c>
      <c r="E108">
        <v>122</v>
      </c>
      <c r="F108">
        <f t="shared" si="4"/>
        <v>4880</v>
      </c>
    </row>
    <row r="109" spans="1:6" x14ac:dyDescent="0.25">
      <c r="A109" t="s">
        <v>117</v>
      </c>
      <c r="B109">
        <v>13</v>
      </c>
      <c r="C109">
        <v>8</v>
      </c>
      <c r="D109">
        <f t="shared" si="3"/>
        <v>104</v>
      </c>
      <c r="E109">
        <v>122</v>
      </c>
      <c r="F109">
        <f t="shared" si="4"/>
        <v>12688</v>
      </c>
    </row>
    <row r="110" spans="1:6" x14ac:dyDescent="0.25">
      <c r="A110" t="s">
        <v>118</v>
      </c>
      <c r="B110">
        <v>11.75</v>
      </c>
      <c r="C110">
        <v>2</v>
      </c>
      <c r="D110">
        <f t="shared" si="3"/>
        <v>23.5</v>
      </c>
      <c r="E110">
        <v>122</v>
      </c>
      <c r="F110">
        <f t="shared" si="4"/>
        <v>2867</v>
      </c>
    </row>
    <row r="111" spans="1:6" x14ac:dyDescent="0.25">
      <c r="A111" t="s">
        <v>38</v>
      </c>
      <c r="B111">
        <v>2.5</v>
      </c>
      <c r="C111">
        <v>11</v>
      </c>
      <c r="D111">
        <f t="shared" si="3"/>
        <v>27.5</v>
      </c>
      <c r="E111">
        <v>122</v>
      </c>
      <c r="F111">
        <f t="shared" si="4"/>
        <v>3355</v>
      </c>
    </row>
    <row r="112" spans="1:6" x14ac:dyDescent="0.25">
      <c r="A112" t="s">
        <v>119</v>
      </c>
      <c r="B112">
        <v>80</v>
      </c>
      <c r="C112">
        <v>2</v>
      </c>
      <c r="D112">
        <f t="shared" si="3"/>
        <v>160</v>
      </c>
      <c r="E112">
        <v>122</v>
      </c>
      <c r="F112">
        <f t="shared" si="4"/>
        <v>19520</v>
      </c>
    </row>
    <row r="113" spans="1:6" x14ac:dyDescent="0.25">
      <c r="A113" t="s">
        <v>120</v>
      </c>
      <c r="B113">
        <v>4</v>
      </c>
      <c r="C113">
        <v>5</v>
      </c>
      <c r="D113">
        <f t="shared" si="3"/>
        <v>20</v>
      </c>
      <c r="E113">
        <v>122</v>
      </c>
      <c r="F113">
        <f t="shared" si="4"/>
        <v>2440</v>
      </c>
    </row>
    <row r="114" spans="1:6" x14ac:dyDescent="0.25">
      <c r="A114" t="s">
        <v>121</v>
      </c>
      <c r="B114">
        <v>6</v>
      </c>
      <c r="C114">
        <v>2</v>
      </c>
      <c r="D114">
        <f t="shared" si="3"/>
        <v>12</v>
      </c>
      <c r="E114">
        <v>122</v>
      </c>
      <c r="F114">
        <f t="shared" si="4"/>
        <v>1464</v>
      </c>
    </row>
    <row r="115" spans="1:6" x14ac:dyDescent="0.25">
      <c r="A115" t="s">
        <v>122</v>
      </c>
      <c r="B115">
        <v>2</v>
      </c>
      <c r="C115">
        <v>1</v>
      </c>
      <c r="D115">
        <f t="shared" si="3"/>
        <v>2</v>
      </c>
      <c r="E115">
        <v>122</v>
      </c>
      <c r="F115">
        <f t="shared" si="4"/>
        <v>244</v>
      </c>
    </row>
    <row r="116" spans="1:6" x14ac:dyDescent="0.25">
      <c r="A116" t="s">
        <v>123</v>
      </c>
      <c r="B116">
        <v>11.25</v>
      </c>
      <c r="C116">
        <v>1</v>
      </c>
      <c r="D116">
        <f t="shared" si="3"/>
        <v>11.25</v>
      </c>
      <c r="E116">
        <v>122</v>
      </c>
      <c r="F116">
        <f t="shared" si="4"/>
        <v>1372.5</v>
      </c>
    </row>
    <row r="117" spans="1:6" x14ac:dyDescent="0.25">
      <c r="A117" t="s">
        <v>124</v>
      </c>
      <c r="B117">
        <v>15</v>
      </c>
      <c r="C117">
        <v>1</v>
      </c>
      <c r="D117">
        <f t="shared" si="3"/>
        <v>15</v>
      </c>
      <c r="E117">
        <v>122</v>
      </c>
      <c r="F117">
        <f t="shared" si="4"/>
        <v>1830</v>
      </c>
    </row>
    <row r="118" spans="1:6" x14ac:dyDescent="0.25">
      <c r="A118" t="s">
        <v>70</v>
      </c>
      <c r="B118">
        <f>SUM(B94:B117)</f>
        <v>324.5</v>
      </c>
      <c r="C118">
        <f>SUM(C94:C117)</f>
        <v>647</v>
      </c>
      <c r="D118" s="1">
        <f>SUM(D94:D117)</f>
        <v>2406.75</v>
      </c>
      <c r="F118">
        <f>SUM(F94:F117)</f>
        <v>293623.5</v>
      </c>
    </row>
    <row r="119" spans="1:6" x14ac:dyDescent="0.25">
      <c r="A119" t="s">
        <v>125</v>
      </c>
      <c r="C119">
        <v>94</v>
      </c>
      <c r="D119" t="s">
        <v>20</v>
      </c>
      <c r="E119">
        <v>976</v>
      </c>
      <c r="F119">
        <f>C119*E119</f>
        <v>91744</v>
      </c>
    </row>
    <row r="120" spans="1:6" x14ac:dyDescent="0.25">
      <c r="A120" t="s">
        <v>72</v>
      </c>
      <c r="C120">
        <f>SUM(C118:C119)</f>
        <v>741</v>
      </c>
      <c r="D120" t="s">
        <v>20</v>
      </c>
      <c r="F120" s="13">
        <f>F118+F119</f>
        <v>385367.5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56CE-5E04-4935-8C3D-02B8179951D2}">
  <dimension ref="A1:F125"/>
  <sheetViews>
    <sheetView topLeftCell="A7" workbookViewId="0">
      <selection activeCell="J15" sqref="J15"/>
    </sheetView>
  </sheetViews>
  <sheetFormatPr defaultRowHeight="15" x14ac:dyDescent="0.25"/>
  <cols>
    <col min="1" max="1" width="25.140625" style="29" customWidth="1"/>
    <col min="2" max="2" width="21.7109375" style="19" customWidth="1"/>
    <col min="3" max="3" width="12.85546875" customWidth="1"/>
    <col min="4" max="4" width="14" customWidth="1"/>
    <col min="5" max="6" width="11.28515625" bestFit="1" customWidth="1"/>
  </cols>
  <sheetData>
    <row r="1" spans="1:6" x14ac:dyDescent="0.25">
      <c r="A1" s="29" t="s">
        <v>0</v>
      </c>
    </row>
    <row r="3" spans="1:6" x14ac:dyDescent="0.25">
      <c r="A3" s="29" t="s">
        <v>153</v>
      </c>
    </row>
    <row r="4" spans="1:6" x14ac:dyDescent="0.25">
      <c r="A4" s="29" t="s">
        <v>154</v>
      </c>
    </row>
    <row r="5" spans="1:6" x14ac:dyDescent="0.25">
      <c r="A5" s="30" t="s">
        <v>20</v>
      </c>
      <c r="B5" s="21"/>
      <c r="C5" s="22"/>
      <c r="D5" s="22"/>
    </row>
    <row r="6" spans="1:6" x14ac:dyDescent="0.25">
      <c r="A6" s="30"/>
      <c r="B6" s="26"/>
      <c r="C6" s="25"/>
      <c r="D6" s="25"/>
    </row>
    <row r="7" spans="1:6" x14ac:dyDescent="0.25">
      <c r="A7" s="30" t="s">
        <v>155</v>
      </c>
      <c r="B7" s="27"/>
      <c r="C7" s="28"/>
      <c r="D7" s="28"/>
    </row>
    <row r="8" spans="1:6" x14ac:dyDescent="0.25">
      <c r="A8" s="30"/>
      <c r="B8" s="26"/>
      <c r="C8" s="25"/>
      <c r="D8" s="25"/>
      <c r="E8" s="25"/>
    </row>
    <row r="9" spans="1:6" x14ac:dyDescent="0.25">
      <c r="A9" s="30"/>
      <c r="B9" s="26"/>
      <c r="C9" s="25"/>
      <c r="D9" s="25"/>
      <c r="E9" s="25"/>
    </row>
    <row r="10" spans="1:6" x14ac:dyDescent="0.25">
      <c r="A10" s="30" t="s">
        <v>209</v>
      </c>
      <c r="B10" s="26"/>
      <c r="C10" t="s">
        <v>197</v>
      </c>
      <c r="D10" t="s">
        <v>196</v>
      </c>
      <c r="E10" t="s">
        <v>195</v>
      </c>
      <c r="F10" t="s">
        <v>195</v>
      </c>
    </row>
    <row r="11" spans="1:6" x14ac:dyDescent="0.25">
      <c r="A11" s="30" t="s">
        <v>198</v>
      </c>
      <c r="B11" s="26" t="s">
        <v>157</v>
      </c>
      <c r="C11" t="s">
        <v>158</v>
      </c>
      <c r="D11" t="s">
        <v>158</v>
      </c>
      <c r="E11" t="s">
        <v>212</v>
      </c>
      <c r="F11" t="s">
        <v>213</v>
      </c>
    </row>
    <row r="12" spans="1:6" ht="27" x14ac:dyDescent="0.25">
      <c r="A12" s="30" t="s">
        <v>159</v>
      </c>
      <c r="B12" s="26" t="s">
        <v>160</v>
      </c>
      <c r="C12" s="17">
        <v>43883.35</v>
      </c>
      <c r="D12" s="17">
        <v>38937.360000000001</v>
      </c>
      <c r="E12" s="17">
        <v>7648.81</v>
      </c>
      <c r="F12" s="36">
        <v>16000</v>
      </c>
    </row>
    <row r="13" spans="1:6" x14ac:dyDescent="0.25">
      <c r="A13" s="30" t="s">
        <v>164</v>
      </c>
      <c r="B13" s="26" t="s">
        <v>165</v>
      </c>
      <c r="C13" s="17">
        <v>56949.04</v>
      </c>
      <c r="D13" s="17">
        <v>61958.25</v>
      </c>
      <c r="E13" s="17">
        <v>29210.03</v>
      </c>
      <c r="F13" s="36">
        <v>56000</v>
      </c>
    </row>
    <row r="14" spans="1:6" ht="27" x14ac:dyDescent="0.25">
      <c r="A14" s="30" t="s">
        <v>170</v>
      </c>
      <c r="B14" s="26" t="s">
        <v>171</v>
      </c>
      <c r="C14" s="17">
        <v>7808</v>
      </c>
      <c r="D14" s="17">
        <v>6752</v>
      </c>
      <c r="E14" s="17">
        <v>39685.760000000002</v>
      </c>
      <c r="F14" s="36">
        <v>40000</v>
      </c>
    </row>
    <row r="15" spans="1:6" ht="27" x14ac:dyDescent="0.25">
      <c r="A15" s="30" t="s">
        <v>172</v>
      </c>
      <c r="B15" s="26" t="s">
        <v>173</v>
      </c>
      <c r="C15" s="17">
        <v>26962</v>
      </c>
      <c r="D15" s="17">
        <v>5626</v>
      </c>
      <c r="E15" s="17">
        <v>10565.43</v>
      </c>
      <c r="F15" s="36">
        <v>12500</v>
      </c>
    </row>
    <row r="16" spans="1:6" ht="27" x14ac:dyDescent="0.25">
      <c r="A16" s="30" t="s">
        <v>174</v>
      </c>
      <c r="B16" s="26" t="s">
        <v>175</v>
      </c>
      <c r="C16" s="17">
        <v>103528.5</v>
      </c>
      <c r="D16" s="17">
        <v>55844.84</v>
      </c>
      <c r="E16" s="17">
        <v>61026.25</v>
      </c>
      <c r="F16" s="36">
        <v>80000</v>
      </c>
    </row>
    <row r="17" spans="1:6" ht="27" x14ac:dyDescent="0.25">
      <c r="A17" s="30" t="s">
        <v>176</v>
      </c>
      <c r="B17" s="26" t="s">
        <v>177</v>
      </c>
      <c r="C17" s="17">
        <v>8784</v>
      </c>
      <c r="D17" s="17">
        <v>4320</v>
      </c>
      <c r="E17" s="17">
        <v>1026.75</v>
      </c>
      <c r="F17" s="36">
        <v>2000</v>
      </c>
    </row>
    <row r="18" spans="1:6" ht="45" x14ac:dyDescent="0.25">
      <c r="A18" s="29" t="s">
        <v>178</v>
      </c>
      <c r="B18" s="19" t="s">
        <v>179</v>
      </c>
      <c r="C18" s="17">
        <v>36112</v>
      </c>
      <c r="D18" s="17">
        <v>18989</v>
      </c>
      <c r="E18" s="17">
        <v>33838.5</v>
      </c>
      <c r="F18" s="36">
        <v>40000</v>
      </c>
    </row>
    <row r="19" spans="1:6" ht="30" x14ac:dyDescent="0.25">
      <c r="A19" s="29" t="s">
        <v>180</v>
      </c>
      <c r="B19" s="19" t="s">
        <v>181</v>
      </c>
      <c r="C19" s="17">
        <v>7325.83</v>
      </c>
      <c r="D19" s="17">
        <v>5296.63</v>
      </c>
      <c r="E19" s="17">
        <v>3291.05</v>
      </c>
      <c r="F19" s="36">
        <v>5900</v>
      </c>
    </row>
    <row r="20" spans="1:6" ht="30" x14ac:dyDescent="0.25">
      <c r="A20" s="29" t="s">
        <v>182</v>
      </c>
      <c r="B20" s="19" t="s">
        <v>183</v>
      </c>
      <c r="C20" s="17">
        <v>33367</v>
      </c>
      <c r="D20" s="17">
        <v>34840</v>
      </c>
      <c r="E20" s="17">
        <v>17775</v>
      </c>
      <c r="F20" s="36">
        <v>50000</v>
      </c>
    </row>
    <row r="21" spans="1:6" ht="30" x14ac:dyDescent="0.25">
      <c r="A21" s="29" t="s">
        <v>186</v>
      </c>
      <c r="B21" s="19" t="s">
        <v>187</v>
      </c>
      <c r="C21" s="17">
        <v>648.70000000000005</v>
      </c>
      <c r="D21" s="17">
        <v>122.7</v>
      </c>
      <c r="E21" s="17">
        <v>1415.7</v>
      </c>
      <c r="F21" s="36">
        <v>1350</v>
      </c>
    </row>
    <row r="22" spans="1:6" ht="30" x14ac:dyDescent="0.25">
      <c r="A22" s="29" t="s">
        <v>188</v>
      </c>
      <c r="B22" s="19" t="s">
        <v>189</v>
      </c>
      <c r="C22" s="17" t="s">
        <v>163</v>
      </c>
      <c r="D22" s="17" t="s">
        <v>163</v>
      </c>
      <c r="E22" s="17" t="s">
        <v>163</v>
      </c>
    </row>
    <row r="23" spans="1:6" ht="30" x14ac:dyDescent="0.25">
      <c r="A23" s="29" t="s">
        <v>192</v>
      </c>
      <c r="B23" s="19" t="s">
        <v>193</v>
      </c>
      <c r="C23" s="17">
        <v>437.97</v>
      </c>
      <c r="D23" s="17" t="s">
        <v>163</v>
      </c>
      <c r="E23" s="17" t="s">
        <v>163</v>
      </c>
    </row>
    <row r="24" spans="1:6" ht="15.75" thickBot="1" x14ac:dyDescent="0.3">
      <c r="A24" s="35" t="s">
        <v>194</v>
      </c>
      <c r="B24" s="20" t="s">
        <v>211</v>
      </c>
      <c r="C24" s="18">
        <v>121465</v>
      </c>
      <c r="D24" s="18">
        <v>112547</v>
      </c>
      <c r="E24" s="18">
        <v>35000</v>
      </c>
      <c r="F24" s="37">
        <v>125000</v>
      </c>
    </row>
    <row r="25" spans="1:6" ht="15.75" thickTop="1" x14ac:dyDescent="0.25">
      <c r="A25" s="29" t="s">
        <v>155</v>
      </c>
      <c r="C25" s="17">
        <f>SUM(C12:C24)</f>
        <v>447271.39</v>
      </c>
      <c r="D25" s="17">
        <f>SUM(D12:D24)</f>
        <v>345233.78</v>
      </c>
      <c r="E25" s="17">
        <f>SUM(E12:E24)</f>
        <v>240483.28</v>
      </c>
      <c r="F25" s="36">
        <f>SUM(F12:F24)</f>
        <v>428750</v>
      </c>
    </row>
    <row r="26" spans="1:6" x14ac:dyDescent="0.25">
      <c r="F26" s="36" t="s">
        <v>20</v>
      </c>
    </row>
    <row r="27" spans="1:6" s="52" customFormat="1" ht="13.5" x14ac:dyDescent="0.25">
      <c r="A27" s="30" t="s">
        <v>135</v>
      </c>
      <c r="B27" s="21"/>
      <c r="C27" s="22"/>
      <c r="D27" s="22"/>
    </row>
    <row r="28" spans="1:6" s="52" customFormat="1" ht="14.25" thickBot="1" x14ac:dyDescent="0.3">
      <c r="A28" s="31" t="s">
        <v>199</v>
      </c>
      <c r="B28" s="26" t="s">
        <v>204</v>
      </c>
      <c r="C28" s="24"/>
      <c r="D28" s="24"/>
    </row>
    <row r="29" spans="1:6" s="52" customFormat="1" ht="14.25" thickBot="1" x14ac:dyDescent="0.3">
      <c r="A29" s="32"/>
      <c r="B29" s="53" t="s">
        <v>215</v>
      </c>
      <c r="C29" s="22"/>
      <c r="D29" s="22"/>
    </row>
    <row r="30" spans="1:6" s="52" customFormat="1" ht="14.25" thickBot="1" x14ac:dyDescent="0.3">
      <c r="A30" s="32"/>
      <c r="B30" s="53" t="s">
        <v>216</v>
      </c>
      <c r="C30" s="22"/>
      <c r="D30" s="22"/>
    </row>
    <row r="31" spans="1:6" s="52" customFormat="1" ht="14.25" thickBot="1" x14ac:dyDescent="0.3">
      <c r="A31" s="32"/>
      <c r="B31" s="53" t="s">
        <v>217</v>
      </c>
      <c r="C31" s="22"/>
      <c r="D31" s="22"/>
    </row>
    <row r="32" spans="1:6" s="52" customFormat="1" ht="14.25" thickBot="1" x14ac:dyDescent="0.3">
      <c r="A32" s="32"/>
      <c r="B32" s="53" t="s">
        <v>218</v>
      </c>
      <c r="C32" s="22"/>
      <c r="D32" s="22"/>
    </row>
    <row r="33" spans="1:4" s="52" customFormat="1" ht="14.25" thickBot="1" x14ac:dyDescent="0.3">
      <c r="A33" s="32"/>
      <c r="B33" s="53" t="s">
        <v>219</v>
      </c>
      <c r="C33" s="22"/>
      <c r="D33" s="22"/>
    </row>
    <row r="34" spans="1:4" s="52" customFormat="1" ht="14.25" thickBot="1" x14ac:dyDescent="0.3">
      <c r="A34" s="32"/>
      <c r="B34" s="53" t="s">
        <v>220</v>
      </c>
      <c r="C34" s="22"/>
      <c r="D34" s="22"/>
    </row>
    <row r="35" spans="1:4" s="52" customFormat="1" ht="14.25" thickBot="1" x14ac:dyDescent="0.3">
      <c r="A35" s="32"/>
      <c r="B35" s="53" t="s">
        <v>221</v>
      </c>
      <c r="C35" s="22"/>
      <c r="D35" s="22"/>
    </row>
    <row r="36" spans="1:4" s="52" customFormat="1" ht="14.25" thickBot="1" x14ac:dyDescent="0.3">
      <c r="A36" s="32"/>
      <c r="B36" s="53" t="s">
        <v>222</v>
      </c>
      <c r="C36" s="22"/>
      <c r="D36" s="22"/>
    </row>
    <row r="37" spans="1:4" s="52" customFormat="1" ht="14.25" thickBot="1" x14ac:dyDescent="0.3">
      <c r="A37" s="32"/>
      <c r="B37" s="53" t="s">
        <v>223</v>
      </c>
      <c r="C37" s="22"/>
      <c r="D37" s="22"/>
    </row>
    <row r="38" spans="1:4" s="52" customFormat="1" ht="14.25" thickBot="1" x14ac:dyDescent="0.3">
      <c r="A38" s="32"/>
      <c r="B38" s="53" t="s">
        <v>224</v>
      </c>
      <c r="C38" s="22"/>
      <c r="D38" s="22"/>
    </row>
    <row r="39" spans="1:4" s="52" customFormat="1" ht="14.25" thickBot="1" x14ac:dyDescent="0.3">
      <c r="A39" s="32"/>
      <c r="B39" s="53" t="s">
        <v>225</v>
      </c>
      <c r="C39" s="22"/>
      <c r="D39" s="22"/>
    </row>
    <row r="40" spans="1:4" s="52" customFormat="1" ht="14.25" thickBot="1" x14ac:dyDescent="0.3">
      <c r="A40" s="30" t="s">
        <v>200</v>
      </c>
      <c r="B40" s="53" t="s">
        <v>165</v>
      </c>
      <c r="C40" s="53"/>
      <c r="D40" s="53"/>
    </row>
    <row r="41" spans="1:4" s="52" customFormat="1" ht="14.25" thickBot="1" x14ac:dyDescent="0.3">
      <c r="A41" s="32"/>
      <c r="B41" s="53" t="s">
        <v>226</v>
      </c>
      <c r="C41" s="53"/>
      <c r="D41" s="53"/>
    </row>
    <row r="42" spans="1:4" s="52" customFormat="1" ht="14.25" thickBot="1" x14ac:dyDescent="0.3">
      <c r="A42" s="32"/>
      <c r="B42" s="53" t="s">
        <v>227</v>
      </c>
      <c r="C42" s="53"/>
      <c r="D42" s="53"/>
    </row>
    <row r="43" spans="1:4" s="52" customFormat="1" ht="14.25" thickBot="1" x14ac:dyDescent="0.3">
      <c r="A43" s="32"/>
      <c r="B43" s="53" t="s">
        <v>228</v>
      </c>
      <c r="C43" s="53"/>
      <c r="D43" s="53"/>
    </row>
    <row r="44" spans="1:4" s="52" customFormat="1" ht="14.25" thickBot="1" x14ac:dyDescent="0.3">
      <c r="A44" s="32"/>
      <c r="B44" s="53" t="s">
        <v>229</v>
      </c>
      <c r="C44" s="53"/>
      <c r="D44" s="53"/>
    </row>
    <row r="45" spans="1:4" s="52" customFormat="1" ht="14.25" thickBot="1" x14ac:dyDescent="0.3">
      <c r="A45" s="32"/>
      <c r="B45" s="53" t="s">
        <v>230</v>
      </c>
      <c r="C45" s="53"/>
      <c r="D45" s="53"/>
    </row>
    <row r="46" spans="1:4" s="52" customFormat="1" ht="14.25" thickBot="1" x14ac:dyDescent="0.3">
      <c r="A46" s="32"/>
      <c r="B46" s="53" t="s">
        <v>231</v>
      </c>
      <c r="C46" s="53"/>
      <c r="D46" s="53"/>
    </row>
    <row r="47" spans="1:4" s="52" customFormat="1" ht="14.25" thickBot="1" x14ac:dyDescent="0.3">
      <c r="A47" s="32"/>
      <c r="B47" s="53" t="s">
        <v>232</v>
      </c>
      <c r="C47" s="53"/>
      <c r="D47" s="53"/>
    </row>
    <row r="48" spans="1:4" s="52" customFormat="1" ht="14.25" thickBot="1" x14ac:dyDescent="0.3">
      <c r="A48" s="30"/>
      <c r="B48" s="53" t="s">
        <v>233</v>
      </c>
      <c r="C48" s="53"/>
      <c r="D48" s="53"/>
    </row>
    <row r="49" spans="1:4" s="52" customFormat="1" ht="13.5" x14ac:dyDescent="0.25">
      <c r="A49" s="32"/>
      <c r="B49" s="53" t="s">
        <v>234</v>
      </c>
      <c r="C49" s="53"/>
      <c r="D49" s="53"/>
    </row>
    <row r="50" spans="1:4" s="52" customFormat="1" ht="27.75" thickBot="1" x14ac:dyDescent="0.3">
      <c r="A50" s="30" t="s">
        <v>201</v>
      </c>
      <c r="B50" s="26" t="s">
        <v>171</v>
      </c>
      <c r="C50" s="24"/>
      <c r="D50" s="24"/>
    </row>
    <row r="51" spans="1:4" s="52" customFormat="1" ht="14.25" thickBot="1" x14ac:dyDescent="0.3">
      <c r="A51" s="30" t="s">
        <v>20</v>
      </c>
      <c r="B51" s="53" t="s">
        <v>235</v>
      </c>
      <c r="C51" s="22"/>
      <c r="D51" s="22"/>
    </row>
    <row r="52" spans="1:4" s="52" customFormat="1" ht="13.5" x14ac:dyDescent="0.25">
      <c r="A52" s="30" t="s">
        <v>20</v>
      </c>
      <c r="B52" s="53" t="s">
        <v>236</v>
      </c>
      <c r="C52" s="22"/>
      <c r="D52" s="22"/>
    </row>
    <row r="53" spans="1:4" s="52" customFormat="1" ht="27.75" thickBot="1" x14ac:dyDescent="0.3">
      <c r="A53" s="30" t="s">
        <v>172</v>
      </c>
      <c r="B53" s="26" t="s">
        <v>173</v>
      </c>
      <c r="C53" s="24"/>
      <c r="D53" s="24"/>
    </row>
    <row r="54" spans="1:4" s="52" customFormat="1" ht="14.25" thickBot="1" x14ac:dyDescent="0.3">
      <c r="A54" s="32"/>
      <c r="B54" s="53" t="s">
        <v>237</v>
      </c>
      <c r="C54" s="22"/>
      <c r="D54" s="22"/>
    </row>
    <row r="55" spans="1:4" s="52" customFormat="1" ht="14.25" thickBot="1" x14ac:dyDescent="0.3">
      <c r="A55" s="32"/>
      <c r="B55" s="53" t="s">
        <v>238</v>
      </c>
      <c r="C55" s="22"/>
      <c r="D55" s="22"/>
    </row>
    <row r="56" spans="1:4" s="52" customFormat="1" ht="14.25" thickBot="1" x14ac:dyDescent="0.3">
      <c r="A56" s="32"/>
      <c r="B56" s="53" t="s">
        <v>239</v>
      </c>
      <c r="C56" s="22"/>
      <c r="D56" s="22"/>
    </row>
    <row r="57" spans="1:4" s="52" customFormat="1" ht="14.25" thickBot="1" x14ac:dyDescent="0.3">
      <c r="A57" s="32"/>
      <c r="B57" s="53" t="s">
        <v>240</v>
      </c>
      <c r="C57" s="22"/>
      <c r="D57" s="22"/>
    </row>
    <row r="58" spans="1:4" s="52" customFormat="1" ht="14.25" thickBot="1" x14ac:dyDescent="0.3">
      <c r="A58" s="32"/>
      <c r="B58" s="53" t="s">
        <v>241</v>
      </c>
      <c r="C58" s="22"/>
      <c r="D58" s="22"/>
    </row>
    <row r="59" spans="1:4" s="52" customFormat="1" ht="14.25" thickBot="1" x14ac:dyDescent="0.3">
      <c r="A59" s="32"/>
      <c r="B59" s="53" t="s">
        <v>242</v>
      </c>
      <c r="C59" s="22"/>
      <c r="D59" s="22"/>
    </row>
    <row r="60" spans="1:4" s="52" customFormat="1" ht="14.25" thickBot="1" x14ac:dyDescent="0.3">
      <c r="A60" s="32"/>
      <c r="B60" s="53" t="s">
        <v>243</v>
      </c>
      <c r="C60" s="22"/>
      <c r="D60" s="22"/>
    </row>
    <row r="61" spans="1:4" s="52" customFormat="1" ht="14.25" thickBot="1" x14ac:dyDescent="0.3">
      <c r="A61" s="32"/>
      <c r="B61" s="53" t="s">
        <v>244</v>
      </c>
      <c r="C61" s="22"/>
      <c r="D61" s="22"/>
    </row>
    <row r="62" spans="1:4" s="52" customFormat="1" ht="14.25" thickBot="1" x14ac:dyDescent="0.3">
      <c r="A62" s="32"/>
      <c r="B62" s="53" t="s">
        <v>245</v>
      </c>
      <c r="C62" s="22"/>
      <c r="D62" s="22"/>
    </row>
    <row r="63" spans="1:4" s="52" customFormat="1" ht="14.25" thickBot="1" x14ac:dyDescent="0.3">
      <c r="A63" s="32"/>
      <c r="B63" s="53" t="s">
        <v>246</v>
      </c>
      <c r="C63" s="22"/>
      <c r="D63" s="22"/>
    </row>
    <row r="64" spans="1:4" s="52" customFormat="1" ht="14.25" thickBot="1" x14ac:dyDescent="0.3">
      <c r="A64" s="32"/>
      <c r="B64" s="53" t="s">
        <v>247</v>
      </c>
      <c r="C64" s="22"/>
      <c r="D64" s="22"/>
    </row>
    <row r="65" spans="1:4" s="52" customFormat="1" ht="14.25" thickBot="1" x14ac:dyDescent="0.3">
      <c r="A65" s="32"/>
      <c r="B65" s="53" t="s">
        <v>248</v>
      </c>
      <c r="C65" s="22"/>
      <c r="D65" s="22"/>
    </row>
    <row r="66" spans="1:4" s="52" customFormat="1" ht="14.25" thickBot="1" x14ac:dyDescent="0.3">
      <c r="A66" s="32"/>
      <c r="B66" s="53" t="s">
        <v>249</v>
      </c>
      <c r="C66" s="22"/>
      <c r="D66" s="22"/>
    </row>
    <row r="67" spans="1:4" s="52" customFormat="1" ht="14.25" thickBot="1" x14ac:dyDescent="0.3">
      <c r="A67" s="32"/>
      <c r="B67" s="53" t="s">
        <v>250</v>
      </c>
      <c r="C67" s="22"/>
      <c r="D67" s="22"/>
    </row>
    <row r="68" spans="1:4" s="52" customFormat="1" ht="14.25" thickBot="1" x14ac:dyDescent="0.3">
      <c r="A68" s="32"/>
      <c r="B68" s="53" t="s">
        <v>251</v>
      </c>
      <c r="C68" s="22"/>
      <c r="D68" s="22"/>
    </row>
    <row r="69" spans="1:4" s="52" customFormat="1" ht="13.5" x14ac:dyDescent="0.25">
      <c r="A69" s="32"/>
      <c r="B69" s="53" t="s">
        <v>252</v>
      </c>
      <c r="C69" s="22"/>
      <c r="D69" s="22"/>
    </row>
    <row r="70" spans="1:4" s="52" customFormat="1" ht="27.75" thickBot="1" x14ac:dyDescent="0.3">
      <c r="A70" s="30" t="s">
        <v>174</v>
      </c>
      <c r="B70" s="26" t="s">
        <v>175</v>
      </c>
      <c r="C70" s="24"/>
      <c r="D70" s="24"/>
    </row>
    <row r="71" spans="1:4" s="52" customFormat="1" ht="14.25" thickBot="1" x14ac:dyDescent="0.3">
      <c r="A71" s="32"/>
      <c r="B71" s="53" t="s">
        <v>253</v>
      </c>
      <c r="C71" s="22"/>
      <c r="D71" s="22"/>
    </row>
    <row r="72" spans="1:4" s="52" customFormat="1" ht="14.25" thickBot="1" x14ac:dyDescent="0.3">
      <c r="A72" s="32"/>
      <c r="B72" s="53" t="s">
        <v>254</v>
      </c>
      <c r="C72" s="22"/>
      <c r="D72" s="22"/>
    </row>
    <row r="73" spans="1:4" s="52" customFormat="1" ht="14.25" thickBot="1" x14ac:dyDescent="0.3">
      <c r="A73" s="32"/>
      <c r="B73" s="53" t="s">
        <v>255</v>
      </c>
      <c r="C73" s="22"/>
      <c r="D73" s="22"/>
    </row>
    <row r="74" spans="1:4" s="52" customFormat="1" ht="14.25" thickBot="1" x14ac:dyDescent="0.3">
      <c r="A74" s="32"/>
      <c r="B74" s="53" t="s">
        <v>256</v>
      </c>
      <c r="C74" s="22"/>
      <c r="D74" s="22"/>
    </row>
    <row r="75" spans="1:4" s="52" customFormat="1" ht="14.25" thickBot="1" x14ac:dyDescent="0.3">
      <c r="A75" s="32"/>
      <c r="B75" s="53" t="s">
        <v>257</v>
      </c>
      <c r="C75" s="22"/>
      <c r="D75" s="22"/>
    </row>
    <row r="76" spans="1:4" s="52" customFormat="1" ht="14.25" thickBot="1" x14ac:dyDescent="0.3">
      <c r="A76" s="30"/>
      <c r="B76" s="53" t="s">
        <v>258</v>
      </c>
      <c r="C76" s="22"/>
      <c r="D76" s="22"/>
    </row>
    <row r="77" spans="1:4" s="52" customFormat="1" ht="14.25" thickBot="1" x14ac:dyDescent="0.3">
      <c r="A77" s="32"/>
      <c r="B77" s="53" t="s">
        <v>259</v>
      </c>
      <c r="C77" s="22"/>
      <c r="D77" s="22"/>
    </row>
    <row r="78" spans="1:4" s="52" customFormat="1" ht="14.25" thickBot="1" x14ac:dyDescent="0.3">
      <c r="A78" s="32"/>
      <c r="B78" s="53" t="s">
        <v>260</v>
      </c>
      <c r="C78" s="22"/>
      <c r="D78" s="22"/>
    </row>
    <row r="79" spans="1:4" s="52" customFormat="1" ht="14.25" thickBot="1" x14ac:dyDescent="0.3">
      <c r="A79" s="32"/>
      <c r="B79" s="53" t="s">
        <v>261</v>
      </c>
      <c r="C79" s="22"/>
      <c r="D79" s="22"/>
    </row>
    <row r="80" spans="1:4" s="52" customFormat="1" ht="14.25" thickBot="1" x14ac:dyDescent="0.3">
      <c r="A80" s="32"/>
      <c r="B80" s="53" t="s">
        <v>262</v>
      </c>
      <c r="C80" s="22"/>
      <c r="D80" s="22"/>
    </row>
    <row r="81" spans="1:4" s="52" customFormat="1" ht="14.25" thickBot="1" x14ac:dyDescent="0.3">
      <c r="A81" s="32"/>
      <c r="B81" s="53" t="s">
        <v>263</v>
      </c>
      <c r="C81" s="22"/>
      <c r="D81" s="22"/>
    </row>
    <row r="82" spans="1:4" s="52" customFormat="1" ht="14.25" thickBot="1" x14ac:dyDescent="0.3">
      <c r="A82" s="32"/>
      <c r="B82" s="53" t="s">
        <v>264</v>
      </c>
      <c r="C82" s="22"/>
      <c r="D82" s="22"/>
    </row>
    <row r="83" spans="1:4" s="52" customFormat="1" ht="14.25" thickBot="1" x14ac:dyDescent="0.3">
      <c r="A83" s="32"/>
      <c r="B83" s="53" t="s">
        <v>265</v>
      </c>
      <c r="C83" s="22"/>
      <c r="D83" s="22"/>
    </row>
    <row r="84" spans="1:4" s="52" customFormat="1" ht="14.25" thickBot="1" x14ac:dyDescent="0.3">
      <c r="A84" s="32"/>
      <c r="B84" s="53" t="s">
        <v>266</v>
      </c>
      <c r="C84" s="22"/>
      <c r="D84" s="22"/>
    </row>
    <row r="85" spans="1:4" s="52" customFormat="1" ht="14.25" thickBot="1" x14ac:dyDescent="0.3">
      <c r="A85" s="32"/>
      <c r="B85" s="53" t="s">
        <v>267</v>
      </c>
      <c r="C85" s="22"/>
      <c r="D85" s="22"/>
    </row>
    <row r="86" spans="1:4" s="52" customFormat="1" ht="14.25" thickBot="1" x14ac:dyDescent="0.3">
      <c r="A86" s="32"/>
      <c r="B86" s="53" t="s">
        <v>268</v>
      </c>
      <c r="C86" s="22"/>
      <c r="D86" s="22"/>
    </row>
    <row r="87" spans="1:4" s="52" customFormat="1" ht="14.25" thickBot="1" x14ac:dyDescent="0.3">
      <c r="A87" s="32"/>
      <c r="B87" s="53" t="s">
        <v>269</v>
      </c>
      <c r="C87" s="22"/>
      <c r="D87" s="22"/>
    </row>
    <row r="88" spans="1:4" s="52" customFormat="1" ht="14.25" thickBot="1" x14ac:dyDescent="0.3">
      <c r="A88" s="32"/>
      <c r="B88" s="53" t="s">
        <v>270</v>
      </c>
      <c r="C88" s="22"/>
      <c r="D88" s="22"/>
    </row>
    <row r="89" spans="1:4" s="52" customFormat="1" ht="14.25" thickBot="1" x14ac:dyDescent="0.3">
      <c r="A89" s="32"/>
      <c r="B89" s="53" t="s">
        <v>271</v>
      </c>
      <c r="C89" s="22"/>
      <c r="D89" s="22"/>
    </row>
    <row r="90" spans="1:4" s="52" customFormat="1" ht="14.25" thickBot="1" x14ac:dyDescent="0.3">
      <c r="A90" s="30"/>
      <c r="B90" s="53" t="s">
        <v>272</v>
      </c>
      <c r="C90" s="22"/>
      <c r="D90" s="22"/>
    </row>
    <row r="91" spans="1:4" s="52" customFormat="1" ht="14.25" thickBot="1" x14ac:dyDescent="0.3">
      <c r="A91" s="32"/>
      <c r="B91" s="53" t="s">
        <v>273</v>
      </c>
      <c r="C91" s="22"/>
      <c r="D91" s="22"/>
    </row>
    <row r="92" spans="1:4" s="52" customFormat="1" ht="13.5" x14ac:dyDescent="0.25">
      <c r="A92" s="32"/>
      <c r="B92" s="53" t="s">
        <v>274</v>
      </c>
      <c r="C92" s="22"/>
      <c r="D92" s="22"/>
    </row>
    <row r="93" spans="1:4" s="52" customFormat="1" ht="13.5" x14ac:dyDescent="0.25">
      <c r="A93" s="32"/>
      <c r="B93" s="21"/>
      <c r="C93" s="22"/>
      <c r="D93" s="22"/>
    </row>
    <row r="94" spans="1:4" s="52" customFormat="1" ht="13.5" x14ac:dyDescent="0.25">
      <c r="A94" s="30"/>
      <c r="B94" s="21"/>
      <c r="C94" s="22"/>
      <c r="D94" s="22"/>
    </row>
    <row r="95" spans="1:4" s="54" customFormat="1" ht="27.75" thickBot="1" x14ac:dyDescent="0.3">
      <c r="A95" s="30" t="s">
        <v>176</v>
      </c>
      <c r="B95" s="26" t="s">
        <v>177</v>
      </c>
      <c r="C95" s="24"/>
      <c r="D95" s="24"/>
    </row>
    <row r="96" spans="1:4" s="54" customFormat="1" ht="14.25" thickBot="1" x14ac:dyDescent="0.3">
      <c r="A96" s="32"/>
      <c r="B96" s="53" t="s">
        <v>275</v>
      </c>
      <c r="C96" s="22"/>
      <c r="D96" s="22"/>
    </row>
    <row r="97" spans="1:4" s="54" customFormat="1" ht="14.25" thickBot="1" x14ac:dyDescent="0.3">
      <c r="A97" s="32"/>
      <c r="B97" s="53" t="s">
        <v>276</v>
      </c>
      <c r="C97" s="22"/>
      <c r="D97" s="22"/>
    </row>
    <row r="98" spans="1:4" s="54" customFormat="1" ht="14.25" thickBot="1" x14ac:dyDescent="0.3">
      <c r="A98" s="32"/>
      <c r="B98" s="53" t="s">
        <v>277</v>
      </c>
      <c r="C98" s="22"/>
      <c r="D98" s="22"/>
    </row>
    <row r="99" spans="1:4" s="54" customFormat="1" ht="13.5" x14ac:dyDescent="0.25">
      <c r="A99" s="32"/>
      <c r="B99" s="53" t="s">
        <v>278</v>
      </c>
      <c r="C99" s="22"/>
      <c r="D99" s="22"/>
    </row>
    <row r="100" spans="1:4" s="54" customFormat="1" ht="27.75" thickBot="1" x14ac:dyDescent="0.3">
      <c r="A100" s="55" t="s">
        <v>178</v>
      </c>
      <c r="B100" s="56" t="s">
        <v>179</v>
      </c>
      <c r="C100" s="24"/>
      <c r="D100" s="24"/>
    </row>
    <row r="101" spans="1:4" s="54" customFormat="1" ht="14.25" thickBot="1" x14ac:dyDescent="0.3">
      <c r="A101" s="32"/>
      <c r="B101" s="53" t="s">
        <v>279</v>
      </c>
      <c r="C101" s="22"/>
      <c r="D101" s="22"/>
    </row>
    <row r="102" spans="1:4" s="54" customFormat="1" ht="14.25" thickBot="1" x14ac:dyDescent="0.3">
      <c r="A102" s="32"/>
      <c r="B102" s="53" t="s">
        <v>280</v>
      </c>
      <c r="C102" s="22"/>
      <c r="D102" s="22"/>
    </row>
    <row r="103" spans="1:4" s="54" customFormat="1" ht="14.25" thickBot="1" x14ac:dyDescent="0.3">
      <c r="A103" s="32"/>
      <c r="B103" s="53" t="s">
        <v>281</v>
      </c>
      <c r="C103" s="22"/>
      <c r="D103" s="22"/>
    </row>
    <row r="104" spans="1:4" s="54" customFormat="1" ht="13.5" x14ac:dyDescent="0.25">
      <c r="A104" s="32"/>
      <c r="B104" s="53" t="s">
        <v>282</v>
      </c>
      <c r="C104" s="22"/>
      <c r="D104" s="22"/>
    </row>
    <row r="105" spans="1:4" s="52" customFormat="1" ht="13.5" x14ac:dyDescent="0.25">
      <c r="A105" s="33" t="s">
        <v>202</v>
      </c>
      <c r="B105" s="23" t="s">
        <v>203</v>
      </c>
      <c r="C105" s="24"/>
      <c r="D105" s="24"/>
    </row>
    <row r="106" spans="1:4" s="52" customFormat="1" ht="13.5" x14ac:dyDescent="0.25">
      <c r="A106" s="32"/>
      <c r="B106" s="32" t="s">
        <v>136</v>
      </c>
      <c r="C106" s="22"/>
      <c r="D106" s="22"/>
    </row>
    <row r="107" spans="1:4" s="52" customFormat="1" ht="13.5" x14ac:dyDescent="0.25">
      <c r="A107" s="32"/>
      <c r="B107" s="32" t="s">
        <v>137</v>
      </c>
      <c r="C107" s="22"/>
      <c r="D107" s="22"/>
    </row>
    <row r="108" spans="1:4" s="52" customFormat="1" ht="13.5" x14ac:dyDescent="0.25">
      <c r="A108" s="32"/>
      <c r="B108" s="32" t="s">
        <v>138</v>
      </c>
      <c r="C108" s="22"/>
      <c r="D108" s="22"/>
    </row>
    <row r="109" spans="1:4" s="52" customFormat="1" ht="13.5" x14ac:dyDescent="0.25">
      <c r="A109" s="32"/>
      <c r="B109" s="32" t="s">
        <v>71</v>
      </c>
      <c r="C109" s="22"/>
      <c r="D109" s="22"/>
    </row>
    <row r="110" spans="1:4" s="52" customFormat="1" ht="13.5" x14ac:dyDescent="0.25">
      <c r="A110" s="32"/>
      <c r="B110" s="32" t="s">
        <v>139</v>
      </c>
      <c r="C110" s="22"/>
      <c r="D110" s="22"/>
    </row>
    <row r="111" spans="1:4" s="52" customFormat="1" ht="13.5" x14ac:dyDescent="0.25">
      <c r="A111" s="32"/>
      <c r="B111" s="32" t="s">
        <v>140</v>
      </c>
      <c r="C111" s="22"/>
      <c r="D111" s="22"/>
    </row>
    <row r="112" spans="1:4" s="52" customFormat="1" ht="13.5" x14ac:dyDescent="0.25">
      <c r="A112" s="32"/>
      <c r="B112" s="32" t="s">
        <v>141</v>
      </c>
      <c r="C112" s="22"/>
      <c r="D112" s="22"/>
    </row>
    <row r="113" spans="1:4" s="52" customFormat="1" ht="13.5" x14ac:dyDescent="0.25">
      <c r="A113" s="32"/>
      <c r="B113" s="32" t="s">
        <v>142</v>
      </c>
      <c r="C113" s="22"/>
      <c r="D113" s="22"/>
    </row>
    <row r="114" spans="1:4" s="52" customFormat="1" ht="13.5" x14ac:dyDescent="0.25">
      <c r="A114" s="32"/>
      <c r="B114" s="32" t="s">
        <v>143</v>
      </c>
      <c r="C114" s="22"/>
      <c r="D114" s="22"/>
    </row>
    <row r="115" spans="1:4" s="52" customFormat="1" ht="13.5" x14ac:dyDescent="0.25">
      <c r="A115" s="32"/>
      <c r="B115" s="32" t="s">
        <v>144</v>
      </c>
      <c r="C115" s="22"/>
      <c r="D115" s="22"/>
    </row>
    <row r="116" spans="1:4" s="52" customFormat="1" ht="13.5" x14ac:dyDescent="0.25">
      <c r="A116" s="32"/>
      <c r="B116" s="32" t="s">
        <v>145</v>
      </c>
      <c r="C116" s="22"/>
      <c r="D116" s="22"/>
    </row>
    <row r="117" spans="1:4" s="52" customFormat="1" ht="13.5" x14ac:dyDescent="0.25">
      <c r="A117" s="32"/>
      <c r="B117" s="32" t="s">
        <v>146</v>
      </c>
      <c r="C117" s="22"/>
      <c r="D117" s="22"/>
    </row>
    <row r="118" spans="1:4" s="52" customFormat="1" ht="13.5" x14ac:dyDescent="0.25">
      <c r="A118" s="32"/>
      <c r="B118" s="32" t="s">
        <v>147</v>
      </c>
      <c r="C118" s="22"/>
      <c r="D118" s="22"/>
    </row>
    <row r="119" spans="1:4" s="52" customFormat="1" ht="13.5" x14ac:dyDescent="0.25">
      <c r="A119" s="34" t="s">
        <v>205</v>
      </c>
      <c r="B119" s="23" t="s">
        <v>206</v>
      </c>
      <c r="C119" s="24"/>
      <c r="D119" s="24"/>
    </row>
    <row r="120" spans="1:4" s="52" customFormat="1" ht="13.5" x14ac:dyDescent="0.25">
      <c r="A120" s="32"/>
      <c r="B120" s="32" t="s">
        <v>148</v>
      </c>
      <c r="C120" s="22"/>
      <c r="D120" s="22"/>
    </row>
    <row r="121" spans="1:4" s="52" customFormat="1" ht="13.5" x14ac:dyDescent="0.25">
      <c r="A121" s="32"/>
      <c r="B121" s="32" t="s">
        <v>149</v>
      </c>
      <c r="C121" s="22"/>
      <c r="D121" s="22"/>
    </row>
    <row r="122" spans="1:4" s="52" customFormat="1" ht="13.5" x14ac:dyDescent="0.25">
      <c r="A122" s="32"/>
      <c r="B122" s="32" t="s">
        <v>150</v>
      </c>
      <c r="C122" s="22"/>
      <c r="D122" s="22"/>
    </row>
    <row r="123" spans="1:4" s="52" customFormat="1" ht="13.5" x14ac:dyDescent="0.25">
      <c r="A123" s="32"/>
      <c r="B123" s="32" t="s">
        <v>151</v>
      </c>
      <c r="C123" s="22"/>
      <c r="D123" s="22"/>
    </row>
    <row r="124" spans="1:4" s="52" customFormat="1" ht="13.5" x14ac:dyDescent="0.25">
      <c r="A124" s="32"/>
      <c r="B124" s="32" t="s">
        <v>152</v>
      </c>
      <c r="C124" s="22"/>
      <c r="D124" s="22"/>
    </row>
    <row r="125" spans="1:4" s="52" customFormat="1" ht="13.5" x14ac:dyDescent="0.25">
      <c r="A125" s="34" t="s">
        <v>207</v>
      </c>
      <c r="B125" s="23" t="s">
        <v>208</v>
      </c>
      <c r="C125" s="24"/>
      <c r="D125" s="24"/>
    </row>
  </sheetData>
  <hyperlinks>
    <hyperlink ref="B41" r:id="rId1" location="/settings/feeDesigner/1797" display="https://countyoflakeca.workflow.opengov.com/ - /settings/feeDesigner/1797" xr:uid="{8749957F-643A-411B-BA55-437C43FE0081}"/>
    <hyperlink ref="B42" r:id="rId2" location="/settings/feeDesigner/1725" display="https://countyoflakeca.workflow.opengov.com/ - /settings/feeDesigner/1725" xr:uid="{2E7B3E31-D0CF-4E2B-8153-DFA48C4FFE55}"/>
    <hyperlink ref="B43" r:id="rId3" location="/settings/feeDesigner/1724" display="https://countyoflakeca.workflow.opengov.com/ - /settings/feeDesigner/1724" xr:uid="{9184F0A5-3BCB-4394-BE37-B8AD4A32F688}"/>
    <hyperlink ref="B44" r:id="rId4" location="/settings/feeDesigner/1580" display="https://countyoflakeca.workflow.opengov.com/ - /settings/feeDesigner/1580" xr:uid="{4FADA928-B88D-4010-99FF-6B06AC746E59}"/>
    <hyperlink ref="B45" r:id="rId5" location="/settings/feeDesigner/1611" display="https://countyoflakeca.workflow.opengov.com/ - /settings/feeDesigner/1611" xr:uid="{29DAC6FE-18AD-4BF4-AE89-D983B0148693}"/>
    <hyperlink ref="B46" r:id="rId6" location="/settings/feeDesigner/1615" display="https://countyoflakeca.workflow.opengov.com/ - /settings/feeDesigner/1615" xr:uid="{87D0E2C7-F8A3-44CE-BEB9-F694993C0B58}"/>
    <hyperlink ref="B47" r:id="rId7" location="/settings/feeDesigner/1588" display="https://countyoflakeca.workflow.opengov.com/ - /settings/feeDesigner/1588" xr:uid="{E089B83F-BFFB-4207-ABCD-D5430F4A18A2}"/>
    <hyperlink ref="B48" r:id="rId8" location="/settings/feeDesigner/1589" display="https://countyoflakeca.workflow.opengov.com/ - /settings/feeDesigner/1589" xr:uid="{6300A35A-02D3-4DEE-9AED-A7697B1168F2}"/>
    <hyperlink ref="B49" r:id="rId9" location="/settings/feeDesigner/1590" display="https://countyoflakeca.workflow.opengov.com/ - /settings/feeDesigner/1590" xr:uid="{184CB7E7-798C-4B2F-ABF9-FD02C8500498}"/>
    <hyperlink ref="B51" r:id="rId10" location="/settings/feeDesigner/1755" display="https://countyoflakeca.workflow.opengov.com/ - /settings/feeDesigner/1755" xr:uid="{E8F5DEBF-F251-4B84-BB3A-490430133CA1}"/>
    <hyperlink ref="B52" r:id="rId11" location="/settings/feeDesigner/1696" display="https://countyoflakeca.workflow.opengov.com/ - /settings/feeDesigner/1696" xr:uid="{3C228F36-269D-4AC9-9758-B403BCCBBB7A}"/>
    <hyperlink ref="B54" r:id="rId12" location="/settings/feeDesigner/1618" display="https://countyoflakeca.workflow.opengov.com/ - /settings/feeDesigner/1618" xr:uid="{EB6CAD2A-04B7-44EA-9A1D-37551CBEB298}"/>
    <hyperlink ref="B55" r:id="rId13" location="/settings/feeDesigner/1621" display="https://countyoflakeca.workflow.opengov.com/ - /settings/feeDesigner/1621" xr:uid="{491A7AE5-E051-4230-9694-E706C7A054D4}"/>
    <hyperlink ref="B56" r:id="rId14" location="/settings/feeDesigner/1623" display="https://countyoflakeca.workflow.opengov.com/ - /settings/feeDesigner/1623" xr:uid="{A2048593-1B71-453F-A21F-3810B0D9812C}"/>
    <hyperlink ref="B57" r:id="rId15" location="/settings/feeDesigner/1626" display="https://countyoflakeca.workflow.opengov.com/ - /settings/feeDesigner/1626" xr:uid="{6CF36FF9-A965-4F56-93B0-EAA28061FAF1}"/>
    <hyperlink ref="B58" r:id="rId16" location="/settings/feeDesigner/1778" display="https://countyoflakeca.workflow.opengov.com/ - /settings/feeDesigner/1778" xr:uid="{9ADF8575-EF7C-439F-853C-4AB343608F08}"/>
    <hyperlink ref="B59" r:id="rId17" location="/settings/feeDesigner/1627" display="https://countyoflakeca.workflow.opengov.com/ - /settings/feeDesigner/1627" xr:uid="{B2C6B3DB-3CB4-4AA0-9EC2-BC0E56BAC660}"/>
    <hyperlink ref="B60" r:id="rId18" location="/settings/feeDesigner/1658" display="https://countyoflakeca.workflow.opengov.com/ - /settings/feeDesigner/1658" xr:uid="{17C7E7B0-413F-4C81-BC15-AC5093C1E59C}"/>
    <hyperlink ref="B61" r:id="rId19" location="/settings/feeDesigner/1637" display="https://countyoflakeca.workflow.opengov.com/ - /settings/feeDesigner/1637" xr:uid="{B19E8525-53C5-4C9F-92E7-5CDCD24C5D3D}"/>
    <hyperlink ref="B62" r:id="rId20" location="/settings/feeDesigner/1631" display="https://countyoflakeca.workflow.opengov.com/ - /settings/feeDesigner/1631" xr:uid="{A0354C79-7736-45E4-8CFF-2A8E557286F6}"/>
    <hyperlink ref="B63" r:id="rId21" location="/settings/feeDesigner/1652" display="https://countyoflakeca.workflow.opengov.com/ - /settings/feeDesigner/1652" xr:uid="{FEEC6CC2-16E9-4B40-9AEE-981CCC5134BC}"/>
    <hyperlink ref="B64" r:id="rId22" location="/settings/feeDesigner/1640" display="https://countyoflakeca.workflow.opengov.com/ - /settings/feeDesigner/1640" xr:uid="{AB40B654-7A8E-40E1-BC6D-CD359EFF93A7}"/>
    <hyperlink ref="B65" r:id="rId23" location="/settings/feeDesigner/1794" display="https://countyoflakeca.workflow.opengov.com/ - /settings/feeDesigner/1794" xr:uid="{28E72CCC-549D-42F2-8835-0518A0AC327B}"/>
    <hyperlink ref="B66" r:id="rId24" location="/settings/feeDesigner/1645" display="https://countyoflakeca.workflow.opengov.com/ - /settings/feeDesigner/1645" xr:uid="{934A4A1F-4A28-4806-A4DB-4E00AE759DD9}"/>
    <hyperlink ref="B67" r:id="rId25" location="/settings/feeDesigner/2040" display="https://countyoflakeca.workflow.opengov.com/ - /settings/feeDesigner/2040" xr:uid="{2BFC5F9C-3D19-490F-B22C-F4C553960C72}"/>
    <hyperlink ref="B68" r:id="rId26" location="/settings/feeDesigner/1772" display="https://countyoflakeca.workflow.opengov.com/ - /settings/feeDesigner/1772" xr:uid="{0FA36137-1C82-4366-B06B-795033225320}"/>
    <hyperlink ref="B69" r:id="rId27" location="/settings/feeDesigner/1649" display="https://countyoflakeca.workflow.opengov.com/ - /settings/feeDesigner/1649" xr:uid="{EEBFCA44-A4F4-43A0-A8E8-8E9038BD3939}"/>
    <hyperlink ref="B71" r:id="rId28" location="/settings/feeDesigner/1669" display="https://countyoflakeca.workflow.opengov.com/ - /settings/feeDesigner/1669" xr:uid="{084458AA-C885-4419-99E4-485EC514BFEE}"/>
    <hyperlink ref="B72" r:id="rId29" location="/settings/feeDesigner/1668" display="https://countyoflakeca.workflow.opengov.com/ - /settings/feeDesigner/1668" xr:uid="{A164DDBE-5C6A-4AA6-8FC1-4C04C4006547}"/>
    <hyperlink ref="B73" r:id="rId30" location="/settings/feeDesigner/1659" display="https://countyoflakeca.workflow.opengov.com/ - /settings/feeDesigner/1659" xr:uid="{E5535C75-9395-4296-B32A-54EFA4B1FFA0}"/>
    <hyperlink ref="B74" r:id="rId31" location="/settings/feeDesigner/1700" display="https://countyoflakeca.workflow.opengov.com/ - /settings/feeDesigner/1700" xr:uid="{4BBFA751-6DBC-48EB-B359-A89648789FD8}"/>
    <hyperlink ref="B75" r:id="rId32" location="/settings/feeDesigner/1608" display="https://countyoflakeca.workflow.opengov.com/ - /settings/feeDesigner/1608" xr:uid="{59B4B6A0-F65A-49A2-9B01-AE9DD744C4E4}"/>
    <hyperlink ref="B76" r:id="rId33" location="/settings/feeDesigner/1663" display="https://countyoflakeca.workflow.opengov.com/ - /settings/feeDesigner/1663" xr:uid="{043A078D-4B1D-4754-830A-90E6CF700BB5}"/>
    <hyperlink ref="B77" r:id="rId34" location="/settings/feeDesigner/1661" display="https://countyoflakeca.workflow.opengov.com/ - /settings/feeDesigner/1661" xr:uid="{7DB18874-CAC4-491B-8A82-0912DBB46ED2}"/>
    <hyperlink ref="B78" r:id="rId35" location="/settings/feeDesigner/1795" display="https://countyoflakeca.workflow.opengov.com/ - /settings/feeDesigner/1795" xr:uid="{8AAF5CA1-5B41-4E76-8867-B381BCFE5994}"/>
    <hyperlink ref="B79" r:id="rId36" location="/settings/feeDesigner/1675" display="https://countyoflakeca.workflow.opengov.com/ - /settings/feeDesigner/1675" xr:uid="{DF9A609B-AF73-48F4-AD15-7787E788E445}"/>
    <hyperlink ref="B80" r:id="rId37" location="/settings/feeDesigner/1678" display="https://countyoflakeca.workflow.opengov.com/ - /settings/feeDesigner/1678" xr:uid="{2B6C9BC5-8DDC-4F06-B347-323E8A8A8320}"/>
    <hyperlink ref="B81" r:id="rId38" location="/settings/feeDesigner/1782" display="https://countyoflakeca.workflow.opengov.com/ - /settings/feeDesigner/1782" xr:uid="{FA7E4382-B998-49E9-A6CE-22EF265DAFB6}"/>
    <hyperlink ref="B82" r:id="rId39" location="/settings/feeDesigner/1664" display="https://countyoflakeca.workflow.opengov.com/ - /settings/feeDesigner/1664" xr:uid="{60D0BE65-6839-4A61-8661-16DE824FDEAD}"/>
    <hyperlink ref="B83" r:id="rId40" location="/settings/feeDesigner/1667" display="https://countyoflakeca.workflow.opengov.com/ - /settings/feeDesigner/1667" xr:uid="{4843BA8C-19E0-4E7E-9EAC-759EC66C3BCB}"/>
    <hyperlink ref="B84" r:id="rId41" location="/settings/feeDesigner/1687" display="https://countyoflakeca.workflow.opengov.com/ - /settings/feeDesigner/1687" xr:uid="{DFAAFF7C-A668-48FA-99B5-BF2110E5256D}"/>
    <hyperlink ref="B85" r:id="rId42" location="/settings/feeDesigner/1681" display="https://countyoflakeca.workflow.opengov.com/ - /settings/feeDesigner/1681" xr:uid="{7F0B3334-F571-4255-B94F-300CAE91693D}"/>
    <hyperlink ref="B86" r:id="rId43" location="/settings/feeDesigner/1660" display="https://countyoflakeca.workflow.opengov.com/ - /settings/feeDesigner/1660" xr:uid="{7BDE2415-FD85-410A-BE30-9E0F47C8FBD2}"/>
    <hyperlink ref="B87" r:id="rId44" location="/settings/feeDesigner/1810" display="https://countyoflakeca.workflow.opengov.com/ - /settings/feeDesigner/1810" xr:uid="{FF5093E9-03FC-41B2-B6AB-4AFC6E669DBD}"/>
    <hyperlink ref="B88" r:id="rId45" location="/settings/feeDesigner/1684" display="https://countyoflakeca.workflow.opengov.com/ - /settings/feeDesigner/1684" xr:uid="{3DDC8E75-4E60-46B6-A746-7BB4CF0C5D10}"/>
    <hyperlink ref="B89" r:id="rId46" location="/settings/feeDesigner/1665" display="https://countyoflakeca.workflow.opengov.com/ - /settings/feeDesigner/1665" xr:uid="{17631640-6CC7-49B0-8569-19CD60572602}"/>
    <hyperlink ref="B90" r:id="rId47" location="/settings/feeDesigner/1673" display="https://countyoflakeca.workflow.opengov.com/ - /settings/feeDesigner/1673" xr:uid="{DC25CCB1-B139-460B-8E43-9F626D651F7D}"/>
    <hyperlink ref="B91" r:id="rId48" location="/settings/feeDesigner/1641" display="https://countyoflakeca.workflow.opengov.com/ - /settings/feeDesigner/1641" xr:uid="{FB694E8E-D1A1-4FF8-8B8E-4280AADE3C4C}"/>
    <hyperlink ref="B92" r:id="rId49" location="/settings/feeDesigner/1670" display="https://countyoflakeca.workflow.opengov.com/ - /settings/feeDesigner/1670" xr:uid="{85CAA11E-E6BD-4386-896A-AE5575CE5E96}"/>
    <hyperlink ref="B96" r:id="rId50" location="/settings/feeDesigner/1781" display="https://countyoflakeca.workflow.opengov.com/ - /settings/feeDesigner/1781" xr:uid="{65EE918B-B68C-45EF-BF60-5AB6DC8A7EC7}"/>
    <hyperlink ref="B97" r:id="rId51" location="/settings/feeDesigner/1694" display="https://countyoflakeca.workflow.opengov.com/ - /settings/feeDesigner/1694" xr:uid="{A7117981-3856-427F-B980-4BC1662727AA}"/>
    <hyperlink ref="B98" r:id="rId52" location="/settings/feeDesigner/1689" display="https://countyoflakeca.workflow.opengov.com/ - /settings/feeDesigner/1689" xr:uid="{A2093787-5FA2-4752-A135-C2A7FA27A382}"/>
    <hyperlink ref="B99" r:id="rId53" location="/settings/feeDesigner/1690" display="https://countyoflakeca.workflow.opengov.com/ - /settings/feeDesigner/1690" xr:uid="{D58FFF6D-7664-49BB-B924-04C852A7FA51}"/>
    <hyperlink ref="B101" r:id="rId54" location="/settings/feeDesigner/1666" display="https://countyoflakeca.workflow.opengov.com/ - /settings/feeDesigner/1666" xr:uid="{A3F9D91A-2451-4CEB-BB2E-ABB6963D352C}"/>
    <hyperlink ref="B102" r:id="rId55" location="/settings/feeDesigner/1805" display="https://countyoflakeca.workflow.opengov.com/ - /settings/feeDesigner/1805" xr:uid="{1BD7014E-BBD8-4DD2-9046-B52F3D59A0E5}"/>
    <hyperlink ref="B103" r:id="rId56" location="/settings/feeDesigner/1824" display="https://countyoflakeca.workflow.opengov.com/ - /settings/feeDesigner/1824" xr:uid="{CE55F380-CD1A-44F5-A7A8-23F3844E1683}"/>
    <hyperlink ref="B104" r:id="rId57" location="/settings/feeDesigner/1609" display="https://countyoflakeca.workflow.opengov.com/ - /settings/feeDesigner/1609" xr:uid="{51050AA6-82E1-4537-8981-9E5951CD64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Building Fees</vt:lpstr>
      <vt:lpstr>Bulding Revenue&amp;Permits</vt:lpstr>
      <vt:lpstr>Building Permit by Type</vt:lpstr>
      <vt:lpstr>Code Revenue</vt:lpstr>
      <vt:lpstr>Code Activities</vt:lpstr>
      <vt:lpstr>Code Liens</vt:lpstr>
      <vt:lpstr>Planning fees</vt:lpstr>
      <vt:lpstr>Planning permits&amp;hours</vt:lpstr>
      <vt:lpstr>Planning Revenue</vt:lpstr>
      <vt:lpstr>Planning Revenue2</vt:lpstr>
      <vt:lpstr>Planning unfunded</vt:lpstr>
      <vt:lpstr>Other counties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Walker-Smith</dc:creator>
  <cp:lastModifiedBy>Shannon Walker-Smith</cp:lastModifiedBy>
  <dcterms:created xsi:type="dcterms:W3CDTF">2026-01-22T15:54:10Z</dcterms:created>
  <dcterms:modified xsi:type="dcterms:W3CDTF">2026-02-05T23:09:40Z</dcterms:modified>
</cp:coreProperties>
</file>